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ity.toyooka.lg.jp\dfsroot\5社会福祉課\99福祉監査室\市HP（TsuNaGo）\令和６年度報酬改正様式\地域密着\"/>
    </mc:Choice>
  </mc:AlternateContent>
  <xr:revisionPtr revIDLastSave="0" documentId="13_ncr:1_{CB445E1E-C4DC-4DC7-9178-BF3FB60DC8FE}" xr6:coauthVersionLast="47" xr6:coauthVersionMax="47" xr10:uidLastSave="{00000000-0000-0000-0000-000000000000}"/>
  <bookViews>
    <workbookView xWindow="-120" yWindow="-120" windowWidth="29040" windowHeight="15720" tabRatio="874" firstSheet="20" activeTab="15" xr2:uid="{00000000-000D-0000-FFFF-FFFF00000000}"/>
  </bookViews>
  <sheets>
    <sheet name="夜間対応型訪問介護" sheetId="20" r:id="rId1"/>
    <sheet name="シフト記号表" sheetId="19" r:id="rId2"/>
    <sheet name="記入方法" sheetId="4" r:id="rId3"/>
    <sheet name="認知症対応型通所" sheetId="23" r:id="rId4"/>
    <sheet name="シフト記号表（勤務時間帯）" sheetId="25" r:id="rId5"/>
    <sheet name="記入方法 (2)" sheetId="26" r:id="rId6"/>
    <sheet name="小多機（1枚用）" sheetId="31" r:id="rId7"/>
    <sheet name="シフト記号表（勤務時間帯） (2)" sheetId="32" r:id="rId8"/>
    <sheet name="記入方法 (3)" sheetId="33" r:id="rId9"/>
    <sheet name="認知症対応型共同生活介護" sheetId="38" r:id="rId10"/>
    <sheet name="シフト記号表（勤務時間帯） (3)" sheetId="39" r:id="rId11"/>
    <sheet name="記入方法 (4)" sheetId="40" r:id="rId12"/>
    <sheet name="特定施設入居者生活介護" sheetId="44" r:id="rId13"/>
    <sheet name="シフト記号表 (2)" sheetId="45" r:id="rId14"/>
    <sheet name="記入方法 (5)" sheetId="46" r:id="rId15"/>
    <sheet name="（従来型）" sheetId="50" r:id="rId16"/>
    <sheet name="シフト記号表 (4)" sheetId="105" r:id="rId17"/>
    <sheet name="（従来型）記入方法" sheetId="53" r:id="rId18"/>
    <sheet name="（ユニット型）" sheetId="51" r:id="rId19"/>
    <sheet name="シフト記号表 (5)" sheetId="106" r:id="rId20"/>
    <sheet name="（ユニット型）記入方法" sheetId="54" r:id="rId21"/>
    <sheet name="定期巡回・随時対応型" sheetId="58" r:id="rId22"/>
    <sheet name="シフト記号表 (3)" sheetId="59" r:id="rId23"/>
    <sheet name="記入方法 (6)" sheetId="60" r:id="rId24"/>
    <sheet name="看多機" sheetId="65" r:id="rId25"/>
    <sheet name="シフト記号表（勤務時間帯） (4)" sheetId="66" r:id="rId26"/>
    <sheet name="記入方法 (7)" sheetId="67" r:id="rId27"/>
    <sheet name="地密通所" sheetId="71" r:id="rId28"/>
    <sheet name="シフト記号表（勤務時間帯） (5)" sheetId="73" r:id="rId29"/>
    <sheet name="記入方法 (8)" sheetId="74" r:id="rId30"/>
    <sheet name="療養通所" sheetId="78" r:id="rId31"/>
    <sheet name="シフト記号表（勤務時間帯） (6)" sheetId="80" r:id="rId32"/>
    <sheet name="記入方法 (9)" sheetId="81" r:id="rId33"/>
  </sheets>
  <definedNames>
    <definedName name="【記載例】シフト記号" localSheetId="1">シフト記号表!$C$6:$C$47</definedName>
    <definedName name="【記載例】シフト記号" localSheetId="13">'シフト記号表 (2)'!$C$6:$C$47</definedName>
    <definedName name="【記載例】シフト記号" localSheetId="22">'シフト記号表 (3)'!$C$6:$C$47</definedName>
    <definedName name="【記載例】シフト記号" localSheetId="16">'シフト記号表 (4)'!$C$6:$C$47</definedName>
    <definedName name="【記載例】シフト記号" localSheetId="19">'シフト記号表 (5)'!$C$6:$C$47</definedName>
    <definedName name="【記載例】シフト記号" localSheetId="4">'シフト記号表（勤務時間帯）'!$C$6:$C$35</definedName>
    <definedName name="【記載例】シフト記号" localSheetId="7">'シフト記号表（勤務時間帯） (2)'!$C$6:$C$47</definedName>
    <definedName name="【記載例】シフト記号" localSheetId="10">'シフト記号表（勤務時間帯） (3)'!$C$6:$C$47</definedName>
    <definedName name="【記載例】シフト記号" localSheetId="25">'シフト記号表（勤務時間帯） (4)'!$C$6:$C$47</definedName>
    <definedName name="【記載例】シフト記号" localSheetId="28">'シフト記号表（勤務時間帯） (5)'!$C$6:$C$35</definedName>
    <definedName name="【記載例】シフト記号" localSheetId="31">'シフト記号表（勤務時間帯） (6)'!$C$6:$C$35</definedName>
    <definedName name="【記載例】シフト記号">#REF!</definedName>
    <definedName name="【記載例】シフト記号表" localSheetId="1">シフト記号表!$C$6:$C$47</definedName>
    <definedName name="【記載例】シフト記号表" localSheetId="13">'シフト記号表 (2)'!$C$6:$C$47</definedName>
    <definedName name="【記載例】シフト記号表" localSheetId="22">'シフト記号表 (3)'!$C$6:$C$47</definedName>
    <definedName name="【記載例】シフト記号表" localSheetId="16">'シフト記号表 (4)'!$C$6:$C$47</definedName>
    <definedName name="【記載例】シフト記号表" localSheetId="19">'シフト記号表 (5)'!$C$6:$C$47</definedName>
    <definedName name="【記載例】シフト記号表">#REF!</definedName>
    <definedName name="_xlnm.Print_Area" localSheetId="18">'（ユニット型）'!$A$1:$BN$71</definedName>
    <definedName name="_xlnm.Print_Area" localSheetId="20">'（ユニット型）記入方法'!$A$1:$Q$93</definedName>
    <definedName name="_xlnm.Print_Area" localSheetId="15">'（従来型）'!$A$1:$BJ$71</definedName>
    <definedName name="_xlnm.Print_Area" localSheetId="17">'（従来型）記入方法'!$A$1:$Q$83</definedName>
    <definedName name="_xlnm.Print_Area" localSheetId="1">シフト記号表!$B$1:$N$54</definedName>
    <definedName name="_xlnm.Print_Area" localSheetId="13">'シフト記号表 (2)'!$B$1:$N$52</definedName>
    <definedName name="_xlnm.Print_Area" localSheetId="22">'シフト記号表 (3)'!$B$1:$N$54</definedName>
    <definedName name="_xlnm.Print_Area" localSheetId="16">'シフト記号表 (4)'!$B$1:$N$52</definedName>
    <definedName name="_xlnm.Print_Area" localSheetId="19">'シフト記号表 (5)'!$B$1:$N$52</definedName>
    <definedName name="_xlnm.Print_Area" localSheetId="7">'シフト記号表（勤務時間帯） (2)'!$B$1:$AB$52</definedName>
    <definedName name="_xlnm.Print_Area" localSheetId="10">'シフト記号表（勤務時間帯） (3)'!$B$1:$AB$52</definedName>
    <definedName name="_xlnm.Print_Area" localSheetId="25">'シフト記号表（勤務時間帯） (4)'!$B$1:$AB$52</definedName>
    <definedName name="_xlnm.Print_Area" localSheetId="24">看多機!$A$1:$BI$77</definedName>
    <definedName name="_xlnm.Print_Area" localSheetId="2">記入方法!$A$1:$Q$69</definedName>
    <definedName name="_xlnm.Print_Area" localSheetId="5">'記入方法 (2)'!$B$1:$P$81</definedName>
    <definedName name="_xlnm.Print_Area" localSheetId="8">'記入方法 (3)'!$B$1:$Q$81</definedName>
    <definedName name="_xlnm.Print_Area" localSheetId="11">'記入方法 (4)'!$B$1:$Q$84</definedName>
    <definedName name="_xlnm.Print_Area" localSheetId="14">'記入方法 (5)'!$A$1:$Q$80</definedName>
    <definedName name="_xlnm.Print_Area" localSheetId="23">'記入方法 (6)'!$A$1:$Q$79</definedName>
    <definedName name="_xlnm.Print_Area" localSheetId="26">'記入方法 (7)'!$B$1:$Q$84</definedName>
    <definedName name="_xlnm.Print_Area" localSheetId="29">'記入方法 (8)'!$B$1:$P$84</definedName>
    <definedName name="_xlnm.Print_Area" localSheetId="32">'記入方法 (9)'!$B$1:$P$76</definedName>
    <definedName name="_xlnm.Print_Area" localSheetId="6">'小多機（1枚用）'!$A$1:$BI$75</definedName>
    <definedName name="_xlnm.Print_Area" localSheetId="27">地密通所!$A$1:$BF$72</definedName>
    <definedName name="_xlnm.Print_Area" localSheetId="21">定期巡回・随時対応型!$A$1:$BJ$69</definedName>
    <definedName name="_xlnm.Print_Area" localSheetId="12">特定施設入居者生活介護!$A$1:$BJ$71</definedName>
    <definedName name="_xlnm.Print_Area" localSheetId="9">認知症対応型共同生活介護!$A$1:$BI$75</definedName>
    <definedName name="_xlnm.Print_Area" localSheetId="3">認知症対応型通所!$A$1:$BF$71</definedName>
    <definedName name="_xlnm.Print_Area" localSheetId="0">夜間対応型訪問介護!$A$1:$BJ$67</definedName>
    <definedName name="_xlnm.Print_Area" localSheetId="30">療養通所!$A$1:$BF$65</definedName>
    <definedName name="_xlnm.Print_Titles" localSheetId="18">'（ユニット型）'!$1:$16</definedName>
    <definedName name="_xlnm.Print_Titles" localSheetId="15">'（従来型）'!$1:$16</definedName>
    <definedName name="_xlnm.Print_Titles" localSheetId="24">看多機!$1:$20</definedName>
    <definedName name="_xlnm.Print_Titles" localSheetId="6">'小多機（1枚用）'!$1:$20</definedName>
    <definedName name="_xlnm.Print_Titles" localSheetId="27">地密通所!$1:$21</definedName>
    <definedName name="_xlnm.Print_Titles" localSheetId="21">定期巡回・随時対応型!$1:$14</definedName>
    <definedName name="_xlnm.Print_Titles" localSheetId="12">特定施設入居者生活介護!$1:$16</definedName>
    <definedName name="_xlnm.Print_Titles" localSheetId="9">認知症対応型共同生活介護!$1:$20</definedName>
    <definedName name="_xlnm.Print_Titles" localSheetId="3">認知症対応型通所!$1:$21</definedName>
    <definedName name="_xlnm.Print_Titles" localSheetId="0">夜間対応型訪問介護!$1:$14</definedName>
    <definedName name="_xlnm.Print_Titles" localSheetId="30">療養通所!$1:$21</definedName>
    <definedName name="オペレーター">#REF!</definedName>
    <definedName name="シフト記号表">シフト記号表!$C$6:$C$47</definedName>
    <definedName name="医師">#REF!</definedName>
    <definedName name="栄養士">#REF!</definedName>
    <definedName name="介護支援専門員">#REF!</definedName>
    <definedName name="介護従業者">#REF!</definedName>
    <definedName name="介護職員">#REF!</definedName>
    <definedName name="介護予防支援担当職員">#REF!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職種">#REF!</definedName>
    <definedName name="生活相談員">#REF!</definedName>
    <definedName name="訪問介護員">#REF!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06" l="1"/>
  <c r="L46" i="106"/>
  <c r="L45" i="106"/>
  <c r="L47" i="106" s="1"/>
  <c r="D44" i="106"/>
  <c r="L43" i="106"/>
  <c r="L42" i="106"/>
  <c r="L44" i="106" s="1"/>
  <c r="D41" i="106"/>
  <c r="L40" i="106"/>
  <c r="L39" i="106"/>
  <c r="L41" i="106" s="1"/>
  <c r="D38" i="106"/>
  <c r="D37" i="106"/>
  <c r="D36" i="106"/>
  <c r="D35" i="106"/>
  <c r="D34" i="106"/>
  <c r="D33" i="106"/>
  <c r="D32" i="106"/>
  <c r="D31" i="106"/>
  <c r="D30" i="106"/>
  <c r="D29" i="106"/>
  <c r="D28" i="106"/>
  <c r="D27" i="106"/>
  <c r="D26" i="106"/>
  <c r="D25" i="106"/>
  <c r="D24" i="106"/>
  <c r="D23" i="106"/>
  <c r="L22" i="106"/>
  <c r="D22" i="106"/>
  <c r="L21" i="106"/>
  <c r="D21" i="106"/>
  <c r="L20" i="106"/>
  <c r="D20" i="106"/>
  <c r="L19" i="106"/>
  <c r="D19" i="106"/>
  <c r="L18" i="106"/>
  <c r="D18" i="106"/>
  <c r="L17" i="106"/>
  <c r="D17" i="106"/>
  <c r="L16" i="106"/>
  <c r="D16" i="106"/>
  <c r="L15" i="106"/>
  <c r="D15" i="106"/>
  <c r="L14" i="106"/>
  <c r="D14" i="106"/>
  <c r="L13" i="106"/>
  <c r="D13" i="106"/>
  <c r="L12" i="106"/>
  <c r="D12" i="106"/>
  <c r="L11" i="106"/>
  <c r="D11" i="106"/>
  <c r="L10" i="106"/>
  <c r="D10" i="106"/>
  <c r="L9" i="106"/>
  <c r="D9" i="106"/>
  <c r="L8" i="106"/>
  <c r="D8" i="106"/>
  <c r="L7" i="106"/>
  <c r="D7" i="106"/>
  <c r="L6" i="106"/>
  <c r="D6" i="106"/>
  <c r="D47" i="105"/>
  <c r="L46" i="105"/>
  <c r="L45" i="105"/>
  <c r="L47" i="105" s="1"/>
  <c r="D44" i="105"/>
  <c r="L43" i="105"/>
  <c r="L42" i="105"/>
  <c r="L44" i="105" s="1"/>
  <c r="D41" i="105"/>
  <c r="L40" i="105"/>
  <c r="L39" i="105"/>
  <c r="L41" i="105" s="1"/>
  <c r="D38" i="105"/>
  <c r="D37" i="105"/>
  <c r="D36" i="105"/>
  <c r="D35" i="105"/>
  <c r="D34" i="105"/>
  <c r="D33" i="105"/>
  <c r="D32" i="105"/>
  <c r="D31" i="105"/>
  <c r="D30" i="105"/>
  <c r="D29" i="105"/>
  <c r="D28" i="105"/>
  <c r="D27" i="105"/>
  <c r="D26" i="105"/>
  <c r="D25" i="105"/>
  <c r="D24" i="105"/>
  <c r="D23" i="105"/>
  <c r="L22" i="105"/>
  <c r="D22" i="105"/>
  <c r="L21" i="105"/>
  <c r="D21" i="105"/>
  <c r="L20" i="105"/>
  <c r="D20" i="105"/>
  <c r="L19" i="105"/>
  <c r="D19" i="105"/>
  <c r="L18" i="105"/>
  <c r="D18" i="105"/>
  <c r="L17" i="105"/>
  <c r="D17" i="105"/>
  <c r="L16" i="105"/>
  <c r="D16" i="105"/>
  <c r="L15" i="105"/>
  <c r="D15" i="105"/>
  <c r="L14" i="105"/>
  <c r="D14" i="105"/>
  <c r="L13" i="105"/>
  <c r="D13" i="105"/>
  <c r="L12" i="105"/>
  <c r="D12" i="105"/>
  <c r="L11" i="105"/>
  <c r="D11" i="105"/>
  <c r="L10" i="105"/>
  <c r="D10" i="105"/>
  <c r="L9" i="105"/>
  <c r="D9" i="105"/>
  <c r="L8" i="105"/>
  <c r="D8" i="105"/>
  <c r="L7" i="105"/>
  <c r="D7" i="105"/>
  <c r="L6" i="105"/>
  <c r="D6" i="105"/>
  <c r="M56" i="44"/>
  <c r="S25" i="80" l="1"/>
  <c r="K25" i="80"/>
  <c r="S24" i="80"/>
  <c r="K24" i="80"/>
  <c r="S23" i="80"/>
  <c r="K23" i="80"/>
  <c r="S22" i="80"/>
  <c r="K22" i="80"/>
  <c r="S21" i="80"/>
  <c r="K21" i="80"/>
  <c r="S20" i="80"/>
  <c r="K20" i="80"/>
  <c r="S19" i="80"/>
  <c r="K19" i="80"/>
  <c r="S18" i="80"/>
  <c r="K18" i="80"/>
  <c r="S17" i="80"/>
  <c r="K17" i="80"/>
  <c r="S16" i="80"/>
  <c r="K16" i="80"/>
  <c r="S15" i="80"/>
  <c r="K15" i="80"/>
  <c r="S14" i="80"/>
  <c r="K14" i="80"/>
  <c r="S13" i="80"/>
  <c r="K13" i="80"/>
  <c r="S12" i="80"/>
  <c r="K12" i="80"/>
  <c r="S11" i="80"/>
  <c r="K11" i="80"/>
  <c r="S10" i="80"/>
  <c r="K10" i="80"/>
  <c r="S9" i="80"/>
  <c r="K9" i="80"/>
  <c r="S8" i="80"/>
  <c r="K8" i="80"/>
  <c r="S7" i="80"/>
  <c r="K7" i="80"/>
  <c r="S6" i="80"/>
  <c r="K6" i="80"/>
  <c r="AW65" i="78"/>
  <c r="AV65" i="78"/>
  <c r="AU65" i="78"/>
  <c r="AT65" i="78"/>
  <c r="AS65" i="78"/>
  <c r="AR65" i="78"/>
  <c r="AQ65" i="78"/>
  <c r="AP65" i="78"/>
  <c r="AO65" i="78"/>
  <c r="AN65" i="78"/>
  <c r="AM65" i="78"/>
  <c r="AL65" i="78"/>
  <c r="AK65" i="78"/>
  <c r="AJ65" i="78"/>
  <c r="AI65" i="78"/>
  <c r="AH65" i="78"/>
  <c r="AG65" i="78"/>
  <c r="AF65" i="78"/>
  <c r="AE65" i="78"/>
  <c r="AD65" i="78"/>
  <c r="AC65" i="78"/>
  <c r="AB65" i="78"/>
  <c r="AA65" i="78"/>
  <c r="Z65" i="78"/>
  <c r="Y65" i="78"/>
  <c r="X65" i="78"/>
  <c r="W65" i="78"/>
  <c r="V65" i="78"/>
  <c r="U65" i="78"/>
  <c r="T65" i="78"/>
  <c r="S65" i="78"/>
  <c r="AZ60" i="78"/>
  <c r="AW60" i="78"/>
  <c r="AV60" i="78"/>
  <c r="AU60" i="78"/>
  <c r="AT60" i="78"/>
  <c r="AS60" i="78"/>
  <c r="AR60" i="78"/>
  <c r="AQ60" i="78"/>
  <c r="AP60" i="78"/>
  <c r="AO60" i="78"/>
  <c r="AN60" i="78"/>
  <c r="AM60" i="78"/>
  <c r="AL60" i="78"/>
  <c r="AK60" i="78"/>
  <c r="AJ60" i="78"/>
  <c r="AI60" i="78"/>
  <c r="AH60" i="78"/>
  <c r="AG60" i="78"/>
  <c r="AF60" i="78"/>
  <c r="AE60" i="78"/>
  <c r="AD60" i="78"/>
  <c r="AC60" i="78"/>
  <c r="AB60" i="78"/>
  <c r="AA60" i="78"/>
  <c r="Z60" i="78"/>
  <c r="Y60" i="78"/>
  <c r="X60" i="78"/>
  <c r="W60" i="78"/>
  <c r="V60" i="78"/>
  <c r="U60" i="78"/>
  <c r="T60" i="78"/>
  <c r="S60" i="78"/>
  <c r="AX60" i="78" s="1"/>
  <c r="F60" i="78"/>
  <c r="AW59" i="78"/>
  <c r="AV59" i="78"/>
  <c r="AU59" i="78"/>
  <c r="AT59" i="78"/>
  <c r="AS59" i="78"/>
  <c r="AR59" i="78"/>
  <c r="AQ59" i="78"/>
  <c r="AP59" i="78"/>
  <c r="AO59" i="78"/>
  <c r="AN59" i="78"/>
  <c r="AM59" i="78"/>
  <c r="AL59" i="78"/>
  <c r="AK59" i="78"/>
  <c r="AJ59" i="78"/>
  <c r="AI59" i="78"/>
  <c r="AH59" i="78"/>
  <c r="AG59" i="78"/>
  <c r="AF59" i="78"/>
  <c r="AE59" i="78"/>
  <c r="AD59" i="78"/>
  <c r="AC59" i="78"/>
  <c r="AB59" i="78"/>
  <c r="AA59" i="78"/>
  <c r="Z59" i="78"/>
  <c r="Y59" i="78"/>
  <c r="X59" i="78"/>
  <c r="W59" i="78"/>
  <c r="V59" i="78"/>
  <c r="U59" i="78"/>
  <c r="T59" i="78"/>
  <c r="S59" i="78"/>
  <c r="AX59" i="78" s="1"/>
  <c r="AZ59" i="78" s="1"/>
  <c r="AW57" i="78"/>
  <c r="AV57" i="78"/>
  <c r="AU57" i="78"/>
  <c r="AT57" i="78"/>
  <c r="AS57" i="78"/>
  <c r="AR57" i="78"/>
  <c r="AQ57" i="78"/>
  <c r="AP57" i="78"/>
  <c r="AO57" i="78"/>
  <c r="AN57" i="78"/>
  <c r="AM57" i="78"/>
  <c r="AL57" i="78"/>
  <c r="AK57" i="78"/>
  <c r="AJ57" i="78"/>
  <c r="AI57" i="78"/>
  <c r="AH57" i="78"/>
  <c r="AG57" i="78"/>
  <c r="AF57" i="78"/>
  <c r="AE57" i="78"/>
  <c r="AD57" i="78"/>
  <c r="AC57" i="78"/>
  <c r="AB57" i="78"/>
  <c r="AA57" i="78"/>
  <c r="Z57" i="78"/>
  <c r="Y57" i="78"/>
  <c r="X57" i="78"/>
  <c r="W57" i="78"/>
  <c r="V57" i="78"/>
  <c r="U57" i="78"/>
  <c r="T57" i="78"/>
  <c r="S57" i="78"/>
  <c r="F57" i="78"/>
  <c r="AW56" i="78"/>
  <c r="AV56" i="78"/>
  <c r="AU56" i="78"/>
  <c r="AT56" i="78"/>
  <c r="AS56" i="78"/>
  <c r="AR56" i="78"/>
  <c r="AQ56" i="78"/>
  <c r="AP56" i="78"/>
  <c r="AO56" i="78"/>
  <c r="AN56" i="78"/>
  <c r="AM56" i="78"/>
  <c r="AL56" i="78"/>
  <c r="AK56" i="78"/>
  <c r="AJ56" i="78"/>
  <c r="AI56" i="78"/>
  <c r="AH56" i="78"/>
  <c r="AG56" i="78"/>
  <c r="AF56" i="78"/>
  <c r="AE56" i="78"/>
  <c r="AD56" i="78"/>
  <c r="AC56" i="78"/>
  <c r="AB56" i="78"/>
  <c r="AA56" i="78"/>
  <c r="Z56" i="78"/>
  <c r="AX56" i="78" s="1"/>
  <c r="AZ56" i="78" s="1"/>
  <c r="Y56" i="78"/>
  <c r="X56" i="78"/>
  <c r="W56" i="78"/>
  <c r="V56" i="78"/>
  <c r="U56" i="78"/>
  <c r="T56" i="78"/>
  <c r="S56" i="78"/>
  <c r="AX54" i="78"/>
  <c r="AZ54" i="78" s="1"/>
  <c r="AW54" i="78"/>
  <c r="AV54" i="78"/>
  <c r="AU54" i="78"/>
  <c r="AT54" i="78"/>
  <c r="AS54" i="78"/>
  <c r="AR54" i="78"/>
  <c r="AQ54" i="78"/>
  <c r="AP54" i="78"/>
  <c r="AO54" i="78"/>
  <c r="AN54" i="78"/>
  <c r="AM54" i="78"/>
  <c r="AL54" i="78"/>
  <c r="AK54" i="78"/>
  <c r="AJ54" i="78"/>
  <c r="AI54" i="78"/>
  <c r="AH54" i="78"/>
  <c r="AG54" i="78"/>
  <c r="AF54" i="78"/>
  <c r="AE54" i="78"/>
  <c r="AD54" i="78"/>
  <c r="AC54" i="78"/>
  <c r="AB54" i="78"/>
  <c r="AA54" i="78"/>
  <c r="Z54" i="78"/>
  <c r="Y54" i="78"/>
  <c r="X54" i="78"/>
  <c r="W54" i="78"/>
  <c r="V54" i="78"/>
  <c r="U54" i="78"/>
  <c r="T54" i="78"/>
  <c r="S54" i="78"/>
  <c r="F54" i="78"/>
  <c r="AW53" i="78"/>
  <c r="AV53" i="78"/>
  <c r="AU53" i="78"/>
  <c r="AT53" i="78"/>
  <c r="AS53" i="78"/>
  <c r="AR53" i="78"/>
  <c r="AQ53" i="78"/>
  <c r="AP53" i="78"/>
  <c r="AO53" i="78"/>
  <c r="AN53" i="78"/>
  <c r="AM53" i="78"/>
  <c r="AL53" i="78"/>
  <c r="AK53" i="78"/>
  <c r="AJ53" i="78"/>
  <c r="AI53" i="78"/>
  <c r="AH53" i="78"/>
  <c r="AG53" i="78"/>
  <c r="AF53" i="78"/>
  <c r="AE53" i="78"/>
  <c r="AD53" i="78"/>
  <c r="AC53" i="78"/>
  <c r="AB53" i="78"/>
  <c r="AA53" i="78"/>
  <c r="Z53" i="78"/>
  <c r="Y53" i="78"/>
  <c r="X53" i="78"/>
  <c r="W53" i="78"/>
  <c r="V53" i="78"/>
  <c r="U53" i="78"/>
  <c r="T53" i="78"/>
  <c r="AX53" i="78" s="1"/>
  <c r="AZ53" i="78" s="1"/>
  <c r="S53" i="78"/>
  <c r="AW51" i="78"/>
  <c r="AV51" i="78"/>
  <c r="AU51" i="78"/>
  <c r="AT51" i="78"/>
  <c r="AS51" i="78"/>
  <c r="AR51" i="78"/>
  <c r="AQ51" i="78"/>
  <c r="AP51" i="78"/>
  <c r="AO51" i="78"/>
  <c r="AN51" i="78"/>
  <c r="AM51" i="78"/>
  <c r="AL51" i="78"/>
  <c r="AK51" i="78"/>
  <c r="AJ51" i="78"/>
  <c r="AI51" i="78"/>
  <c r="AH51" i="78"/>
  <c r="AG51" i="78"/>
  <c r="AF51" i="78"/>
  <c r="AE51" i="78"/>
  <c r="AD51" i="78"/>
  <c r="AC51" i="78"/>
  <c r="AB51" i="78"/>
  <c r="AA51" i="78"/>
  <c r="Z51" i="78"/>
  <c r="Y51" i="78"/>
  <c r="X51" i="78"/>
  <c r="W51" i="78"/>
  <c r="V51" i="78"/>
  <c r="U51" i="78"/>
  <c r="T51" i="78"/>
  <c r="S51" i="78"/>
  <c r="F51" i="78"/>
  <c r="AW50" i="78"/>
  <c r="AV50" i="78"/>
  <c r="AU50" i="78"/>
  <c r="AT50" i="78"/>
  <c r="AS50" i="78"/>
  <c r="AR50" i="78"/>
  <c r="AQ50" i="78"/>
  <c r="AP50" i="78"/>
  <c r="AO50" i="78"/>
  <c r="AN50" i="78"/>
  <c r="AM50" i="78"/>
  <c r="AL50" i="78"/>
  <c r="AK50" i="78"/>
  <c r="AJ50" i="78"/>
  <c r="AI50" i="78"/>
  <c r="AH50" i="78"/>
  <c r="AG50" i="78"/>
  <c r="AF50" i="78"/>
  <c r="AE50" i="78"/>
  <c r="AD50" i="78"/>
  <c r="AC50" i="78"/>
  <c r="AB50" i="78"/>
  <c r="AA50" i="78"/>
  <c r="Z50" i="78"/>
  <c r="Y50" i="78"/>
  <c r="X50" i="78"/>
  <c r="W50" i="78"/>
  <c r="V50" i="78"/>
  <c r="U50" i="78"/>
  <c r="T50" i="78"/>
  <c r="S50" i="78"/>
  <c r="AW48" i="78"/>
  <c r="AV48" i="78"/>
  <c r="AU48" i="78"/>
  <c r="AT48" i="78"/>
  <c r="AS48" i="78"/>
  <c r="AR48" i="78"/>
  <c r="AQ48" i="78"/>
  <c r="AP48" i="78"/>
  <c r="AO48" i="78"/>
  <c r="AN48" i="78"/>
  <c r="AM48" i="78"/>
  <c r="AL48" i="78"/>
  <c r="AK48" i="78"/>
  <c r="AJ48" i="78"/>
  <c r="AI48" i="78"/>
  <c r="AH48" i="78"/>
  <c r="AG48" i="78"/>
  <c r="AF48" i="78"/>
  <c r="AE48" i="78"/>
  <c r="AD48" i="78"/>
  <c r="AC48" i="78"/>
  <c r="AB48" i="78"/>
  <c r="AA48" i="78"/>
  <c r="Z48" i="78"/>
  <c r="Y48" i="78"/>
  <c r="X48" i="78"/>
  <c r="W48" i="78"/>
  <c r="V48" i="78"/>
  <c r="U48" i="78"/>
  <c r="T48" i="78"/>
  <c r="S48" i="78"/>
  <c r="F48" i="78"/>
  <c r="AZ47" i="78"/>
  <c r="AW47" i="78"/>
  <c r="AV47" i="78"/>
  <c r="AU47" i="78"/>
  <c r="AT47" i="78"/>
  <c r="AS47" i="78"/>
  <c r="AR47" i="78"/>
  <c r="AQ47" i="78"/>
  <c r="AP47" i="78"/>
  <c r="AO47" i="78"/>
  <c r="AN47" i="78"/>
  <c r="AM47" i="78"/>
  <c r="AL47" i="78"/>
  <c r="AK47" i="78"/>
  <c r="AJ47" i="78"/>
  <c r="AI47" i="78"/>
  <c r="AH47" i="78"/>
  <c r="AG47" i="78"/>
  <c r="AF47" i="78"/>
  <c r="AE47" i="78"/>
  <c r="AD47" i="78"/>
  <c r="AC47" i="78"/>
  <c r="AB47" i="78"/>
  <c r="AA47" i="78"/>
  <c r="Z47" i="78"/>
  <c r="Y47" i="78"/>
  <c r="X47" i="78"/>
  <c r="W47" i="78"/>
  <c r="V47" i="78"/>
  <c r="U47" i="78"/>
  <c r="T47" i="78"/>
  <c r="S47" i="78"/>
  <c r="AX47" i="78" s="1"/>
  <c r="AW45" i="78"/>
  <c r="AV45" i="78"/>
  <c r="AU45" i="78"/>
  <c r="AT45" i="78"/>
  <c r="AS45" i="78"/>
  <c r="AR45" i="78"/>
  <c r="AQ45" i="78"/>
  <c r="AP45" i="78"/>
  <c r="AO45" i="78"/>
  <c r="AN45" i="78"/>
  <c r="AM45" i="78"/>
  <c r="AL45" i="78"/>
  <c r="AK45" i="78"/>
  <c r="AJ45" i="78"/>
  <c r="AI45" i="78"/>
  <c r="AH45" i="78"/>
  <c r="AG45" i="78"/>
  <c r="AF45" i="78"/>
  <c r="AE45" i="78"/>
  <c r="AD45" i="78"/>
  <c r="AC45" i="78"/>
  <c r="AB45" i="78"/>
  <c r="AA45" i="78"/>
  <c r="Z45" i="78"/>
  <c r="Y45" i="78"/>
  <c r="X45" i="78"/>
  <c r="W45" i="78"/>
  <c r="V45" i="78"/>
  <c r="U45" i="78"/>
  <c r="T45" i="78"/>
  <c r="S45" i="78"/>
  <c r="F45" i="78"/>
  <c r="AW44" i="78"/>
  <c r="AV44" i="78"/>
  <c r="AU44" i="78"/>
  <c r="AT44" i="78"/>
  <c r="AS44" i="78"/>
  <c r="AR44" i="78"/>
  <c r="AQ44" i="78"/>
  <c r="AP44" i="78"/>
  <c r="AO44" i="78"/>
  <c r="AN44" i="78"/>
  <c r="AM44" i="78"/>
  <c r="AL44" i="78"/>
  <c r="AK44" i="78"/>
  <c r="AJ44" i="78"/>
  <c r="AI44" i="78"/>
  <c r="AH44" i="78"/>
  <c r="AG44" i="78"/>
  <c r="AF44" i="78"/>
  <c r="AE44" i="78"/>
  <c r="AD44" i="78"/>
  <c r="AC44" i="78"/>
  <c r="AB44" i="78"/>
  <c r="AA44" i="78"/>
  <c r="Z44" i="78"/>
  <c r="Y44" i="78"/>
  <c r="X44" i="78"/>
  <c r="W44" i="78"/>
  <c r="V44" i="78"/>
  <c r="U44" i="78"/>
  <c r="T44" i="78"/>
  <c r="S44" i="78"/>
  <c r="AX44" i="78" s="1"/>
  <c r="AZ44" i="78" s="1"/>
  <c r="AW42" i="78"/>
  <c r="AV42" i="78"/>
  <c r="AU42" i="78"/>
  <c r="AT42" i="78"/>
  <c r="AS42" i="78"/>
  <c r="AR42" i="78"/>
  <c r="AQ42" i="78"/>
  <c r="AP42" i="78"/>
  <c r="AO42" i="78"/>
  <c r="AN42" i="78"/>
  <c r="AM42" i="78"/>
  <c r="AL42" i="78"/>
  <c r="AK42" i="78"/>
  <c r="AJ42" i="78"/>
  <c r="AI42" i="78"/>
  <c r="AH42" i="78"/>
  <c r="AG42" i="78"/>
  <c r="AF42" i="78"/>
  <c r="AE42" i="78"/>
  <c r="AD42" i="78"/>
  <c r="AC42" i="78"/>
  <c r="AB42" i="78"/>
  <c r="AA42" i="78"/>
  <c r="Z42" i="78"/>
  <c r="AX42" i="78" s="1"/>
  <c r="AZ42" i="78" s="1"/>
  <c r="Y42" i="78"/>
  <c r="X42" i="78"/>
  <c r="W42" i="78"/>
  <c r="V42" i="78"/>
  <c r="U42" i="78"/>
  <c r="T42" i="78"/>
  <c r="S42" i="78"/>
  <c r="F42" i="78"/>
  <c r="AW41" i="78"/>
  <c r="AV41" i="78"/>
  <c r="AU41" i="78"/>
  <c r="AT41" i="78"/>
  <c r="AS41" i="78"/>
  <c r="AR41" i="78"/>
  <c r="AQ41" i="78"/>
  <c r="AP41" i="78"/>
  <c r="AO41" i="78"/>
  <c r="AN41" i="78"/>
  <c r="AM41" i="78"/>
  <c r="AL41" i="78"/>
  <c r="AK41" i="78"/>
  <c r="AJ41" i="78"/>
  <c r="AI41" i="78"/>
  <c r="AH41" i="78"/>
  <c r="AG41" i="78"/>
  <c r="AF41" i="78"/>
  <c r="AE41" i="78"/>
  <c r="AD41" i="78"/>
  <c r="AC41" i="78"/>
  <c r="AB41" i="78"/>
  <c r="AA41" i="78"/>
  <c r="Z41" i="78"/>
  <c r="AX41" i="78" s="1"/>
  <c r="AZ41" i="78" s="1"/>
  <c r="Y41" i="78"/>
  <c r="X41" i="78"/>
  <c r="W41" i="78"/>
  <c r="V41" i="78"/>
  <c r="U41" i="78"/>
  <c r="T41" i="78"/>
  <c r="S41" i="78"/>
  <c r="AW39" i="78"/>
  <c r="AV39" i="78"/>
  <c r="AU39" i="78"/>
  <c r="AT39" i="78"/>
  <c r="AS39" i="78"/>
  <c r="AR39" i="78"/>
  <c r="AQ39" i="78"/>
  <c r="AP39" i="78"/>
  <c r="AO39" i="78"/>
  <c r="AN39" i="78"/>
  <c r="AM39" i="78"/>
  <c r="AL39" i="78"/>
  <c r="AK39" i="78"/>
  <c r="AJ39" i="78"/>
  <c r="AI39" i="78"/>
  <c r="AH39" i="78"/>
  <c r="AG39" i="78"/>
  <c r="AF39" i="78"/>
  <c r="AE39" i="78"/>
  <c r="AD39" i="78"/>
  <c r="AC39" i="78"/>
  <c r="AB39" i="78"/>
  <c r="AA39" i="78"/>
  <c r="Z39" i="78"/>
  <c r="Y39" i="78"/>
  <c r="X39" i="78"/>
  <c r="W39" i="78"/>
  <c r="V39" i="78"/>
  <c r="U39" i="78"/>
  <c r="T39" i="78"/>
  <c r="S39" i="78"/>
  <c r="AX39" i="78" s="1"/>
  <c r="AZ39" i="78" s="1"/>
  <c r="F39" i="78"/>
  <c r="AW38" i="78"/>
  <c r="AV38" i="78"/>
  <c r="AU38" i="78"/>
  <c r="AT38" i="78"/>
  <c r="AS38" i="78"/>
  <c r="AR38" i="78"/>
  <c r="AQ38" i="78"/>
  <c r="AP38" i="78"/>
  <c r="AO38" i="78"/>
  <c r="AN38" i="78"/>
  <c r="AM38" i="78"/>
  <c r="AL38" i="78"/>
  <c r="AK38" i="78"/>
  <c r="AJ38" i="78"/>
  <c r="AI38" i="78"/>
  <c r="AH38" i="78"/>
  <c r="AG38" i="78"/>
  <c r="AF38" i="78"/>
  <c r="AE38" i="78"/>
  <c r="AD38" i="78"/>
  <c r="AC38" i="78"/>
  <c r="AB38" i="78"/>
  <c r="AA38" i="78"/>
  <c r="Z38" i="78"/>
  <c r="Y38" i="78"/>
  <c r="X38" i="78"/>
  <c r="W38" i="78"/>
  <c r="V38" i="78"/>
  <c r="U38" i="78"/>
  <c r="T38" i="78"/>
  <c r="S38" i="78"/>
  <c r="AX38" i="78" s="1"/>
  <c r="AZ38" i="78" s="1"/>
  <c r="AW36" i="78"/>
  <c r="AV36" i="78"/>
  <c r="AU36" i="78"/>
  <c r="AT36" i="78"/>
  <c r="AS36" i="78"/>
  <c r="AR36" i="78"/>
  <c r="AQ36" i="78"/>
  <c r="AP36" i="78"/>
  <c r="AO36" i="78"/>
  <c r="AN36" i="78"/>
  <c r="AM36" i="78"/>
  <c r="AL36" i="78"/>
  <c r="AK36" i="78"/>
  <c r="AJ36" i="78"/>
  <c r="AI36" i="78"/>
  <c r="AH36" i="78"/>
  <c r="AG36" i="78"/>
  <c r="AF36" i="78"/>
  <c r="AE36" i="78"/>
  <c r="AD36" i="78"/>
  <c r="AC36" i="78"/>
  <c r="AB36" i="78"/>
  <c r="AA36" i="78"/>
  <c r="Z36" i="78"/>
  <c r="Y36" i="78"/>
  <c r="X36" i="78"/>
  <c r="W36" i="78"/>
  <c r="V36" i="78"/>
  <c r="U36" i="78"/>
  <c r="T36" i="78"/>
  <c r="S36" i="78"/>
  <c r="F36" i="78"/>
  <c r="AW35" i="78"/>
  <c r="AV35" i="78"/>
  <c r="AU35" i="78"/>
  <c r="AT35" i="78"/>
  <c r="AS35" i="78"/>
  <c r="AR35" i="78"/>
  <c r="AQ35" i="78"/>
  <c r="AP35" i="78"/>
  <c r="AO35" i="78"/>
  <c r="AN35" i="78"/>
  <c r="AM35" i="78"/>
  <c r="AL35" i="78"/>
  <c r="AK35" i="78"/>
  <c r="AJ35" i="78"/>
  <c r="AI35" i="78"/>
  <c r="AH35" i="78"/>
  <c r="AG35" i="78"/>
  <c r="AF35" i="78"/>
  <c r="AE35" i="78"/>
  <c r="AD35" i="78"/>
  <c r="AC35" i="78"/>
  <c r="AB35" i="78"/>
  <c r="AA35" i="78"/>
  <c r="Z35" i="78"/>
  <c r="Y35" i="78"/>
  <c r="X35" i="78"/>
  <c r="W35" i="78"/>
  <c r="V35" i="78"/>
  <c r="U35" i="78"/>
  <c r="T35" i="78"/>
  <c r="S35" i="78"/>
  <c r="AW33" i="78"/>
  <c r="AV33" i="78"/>
  <c r="AU33" i="78"/>
  <c r="AT33" i="78"/>
  <c r="AS33" i="78"/>
  <c r="AR33" i="78"/>
  <c r="AQ33" i="78"/>
  <c r="AP33" i="78"/>
  <c r="AO33" i="78"/>
  <c r="AN33" i="78"/>
  <c r="AM33" i="78"/>
  <c r="AL33" i="78"/>
  <c r="AK33" i="78"/>
  <c r="AJ33" i="78"/>
  <c r="AI33" i="78"/>
  <c r="AH33" i="78"/>
  <c r="AG33" i="78"/>
  <c r="AF33" i="78"/>
  <c r="AE33" i="78"/>
  <c r="AD33" i="78"/>
  <c r="AC33" i="78"/>
  <c r="AB33" i="78"/>
  <c r="AA33" i="78"/>
  <c r="Z33" i="78"/>
  <c r="Y33" i="78"/>
  <c r="X33" i="78"/>
  <c r="W33" i="78"/>
  <c r="V33" i="78"/>
  <c r="U33" i="78"/>
  <c r="T33" i="78"/>
  <c r="S33" i="78"/>
  <c r="F33" i="78"/>
  <c r="AV62" i="78" s="1"/>
  <c r="AW32" i="78"/>
  <c r="AV32" i="78"/>
  <c r="AU32" i="78"/>
  <c r="AT32" i="78"/>
  <c r="AS32" i="78"/>
  <c r="AR32" i="78"/>
  <c r="AQ32" i="78"/>
  <c r="AP32" i="78"/>
  <c r="AO32" i="78"/>
  <c r="AN32" i="78"/>
  <c r="AM32" i="78"/>
  <c r="AL32" i="78"/>
  <c r="AK32" i="78"/>
  <c r="AJ32" i="78"/>
  <c r="AI32" i="78"/>
  <c r="AH32" i="78"/>
  <c r="AG32" i="78"/>
  <c r="AF32" i="78"/>
  <c r="AE32" i="78"/>
  <c r="AD32" i="78"/>
  <c r="AC32" i="78"/>
  <c r="AB32" i="78"/>
  <c r="AA32" i="78"/>
  <c r="Z32" i="78"/>
  <c r="Y32" i="78"/>
  <c r="X32" i="78"/>
  <c r="W32" i="78"/>
  <c r="V32" i="78"/>
  <c r="U32" i="78"/>
  <c r="T32" i="78"/>
  <c r="AX32" i="78" s="1"/>
  <c r="AZ32" i="78" s="1"/>
  <c r="S32" i="78"/>
  <c r="AW30" i="78"/>
  <c r="AV30" i="78"/>
  <c r="AU30" i="78"/>
  <c r="AT30" i="78"/>
  <c r="AS30" i="78"/>
  <c r="AR30" i="78"/>
  <c r="AQ30" i="78"/>
  <c r="AP30" i="78"/>
  <c r="AO30" i="78"/>
  <c r="AN30" i="78"/>
  <c r="AM30" i="78"/>
  <c r="AL30" i="78"/>
  <c r="AK30" i="78"/>
  <c r="AJ30" i="78"/>
  <c r="AI30" i="78"/>
  <c r="AH30" i="78"/>
  <c r="AG30" i="78"/>
  <c r="AF30" i="78"/>
  <c r="AE30" i="78"/>
  <c r="AD30" i="78"/>
  <c r="AC30" i="78"/>
  <c r="AB30" i="78"/>
  <c r="AA30" i="78"/>
  <c r="Z30" i="78"/>
  <c r="Y30" i="78"/>
  <c r="X30" i="78"/>
  <c r="W30" i="78"/>
  <c r="V30" i="78"/>
  <c r="U30" i="78"/>
  <c r="T30" i="78"/>
  <c r="S30" i="78"/>
  <c r="AX30" i="78" s="1"/>
  <c r="AZ30" i="78" s="1"/>
  <c r="F30" i="78"/>
  <c r="AW29" i="78"/>
  <c r="AV29" i="78"/>
  <c r="AU29" i="78"/>
  <c r="AT29" i="78"/>
  <c r="AS29" i="78"/>
  <c r="AR29" i="78"/>
  <c r="AQ29" i="78"/>
  <c r="AP29" i="78"/>
  <c r="AO29" i="78"/>
  <c r="AN29" i="78"/>
  <c r="AM29" i="78"/>
  <c r="AL29" i="78"/>
  <c r="AK29" i="78"/>
  <c r="AJ29" i="78"/>
  <c r="AI29" i="78"/>
  <c r="AH29" i="78"/>
  <c r="AG29" i="78"/>
  <c r="AF29" i="78"/>
  <c r="AE29" i="78"/>
  <c r="AD29" i="78"/>
  <c r="AC29" i="78"/>
  <c r="AB29" i="78"/>
  <c r="AA29" i="78"/>
  <c r="Z29" i="78"/>
  <c r="AX29" i="78" s="1"/>
  <c r="AZ29" i="78" s="1"/>
  <c r="Y29" i="78"/>
  <c r="X29" i="78"/>
  <c r="W29" i="78"/>
  <c r="V29" i="78"/>
  <c r="U29" i="78"/>
  <c r="T29" i="78"/>
  <c r="S29" i="78"/>
  <c r="B28" i="78"/>
  <c r="B31" i="78" s="1"/>
  <c r="B34" i="78" s="1"/>
  <c r="B37" i="78" s="1"/>
  <c r="B40" i="78" s="1"/>
  <c r="B43" i="78" s="1"/>
  <c r="B46" i="78" s="1"/>
  <c r="B49" i="78" s="1"/>
  <c r="B52" i="78" s="1"/>
  <c r="B55" i="78" s="1"/>
  <c r="B58" i="78" s="1"/>
  <c r="AW27" i="78"/>
  <c r="AV27" i="78"/>
  <c r="AU27" i="78"/>
  <c r="AT27" i="78"/>
  <c r="AS27" i="78"/>
  <c r="AR27" i="78"/>
  <c r="AQ27" i="78"/>
  <c r="AP27" i="78"/>
  <c r="AO27" i="78"/>
  <c r="AN27" i="78"/>
  <c r="AM27" i="78"/>
  <c r="AL27" i="78"/>
  <c r="AK27" i="78"/>
  <c r="AJ27" i="78"/>
  <c r="AI27" i="78"/>
  <c r="AH27" i="78"/>
  <c r="AG27" i="78"/>
  <c r="AF27" i="78"/>
  <c r="AE27" i="78"/>
  <c r="AD27" i="78"/>
  <c r="AC27" i="78"/>
  <c r="AB27" i="78"/>
  <c r="AA27" i="78"/>
  <c r="Z27" i="78"/>
  <c r="Y27" i="78"/>
  <c r="X27" i="78"/>
  <c r="W27" i="78"/>
  <c r="V27" i="78"/>
  <c r="U27" i="78"/>
  <c r="T27" i="78"/>
  <c r="AX27" i="78" s="1"/>
  <c r="AZ27" i="78" s="1"/>
  <c r="S27" i="78"/>
  <c r="F27" i="78"/>
  <c r="AT62" i="78" s="1"/>
  <c r="AW26" i="78"/>
  <c r="AV26" i="78"/>
  <c r="AU26" i="78"/>
  <c r="AT26" i="78"/>
  <c r="AS26" i="78"/>
  <c r="AR26" i="78"/>
  <c r="AQ26" i="78"/>
  <c r="AP26" i="78"/>
  <c r="AO26" i="78"/>
  <c r="AN26" i="78"/>
  <c r="AM26" i="78"/>
  <c r="AL26" i="78"/>
  <c r="AK26" i="78"/>
  <c r="AJ26" i="78"/>
  <c r="AI26" i="78"/>
  <c r="AH26" i="78"/>
  <c r="AG26" i="78"/>
  <c r="AF26" i="78"/>
  <c r="AE26" i="78"/>
  <c r="AD26" i="78"/>
  <c r="AC26" i="78"/>
  <c r="AB26" i="78"/>
  <c r="AA26" i="78"/>
  <c r="Z26" i="78"/>
  <c r="Y26" i="78"/>
  <c r="X26" i="78"/>
  <c r="W26" i="78"/>
  <c r="V26" i="78"/>
  <c r="U26" i="78"/>
  <c r="T26" i="78"/>
  <c r="AX26" i="78" s="1"/>
  <c r="AZ26" i="78" s="1"/>
  <c r="S26" i="78"/>
  <c r="B25" i="78"/>
  <c r="AW24" i="78"/>
  <c r="AV24" i="78"/>
  <c r="AU24" i="78"/>
  <c r="AT24" i="78"/>
  <c r="AS24" i="78"/>
  <c r="AR24" i="78"/>
  <c r="AQ24" i="78"/>
  <c r="AP24" i="78"/>
  <c r="AO24" i="78"/>
  <c r="AN24" i="78"/>
  <c r="AM24" i="78"/>
  <c r="AL24" i="78"/>
  <c r="AK24" i="78"/>
  <c r="AJ24" i="78"/>
  <c r="AI24" i="78"/>
  <c r="AH24" i="78"/>
  <c r="AG24" i="78"/>
  <c r="AF24" i="78"/>
  <c r="AE24" i="78"/>
  <c r="AD24" i="78"/>
  <c r="AC24" i="78"/>
  <c r="AB24" i="78"/>
  <c r="AA24" i="78"/>
  <c r="Z24" i="78"/>
  <c r="Y24" i="78"/>
  <c r="X24" i="78"/>
  <c r="W24" i="78"/>
  <c r="V24" i="78"/>
  <c r="U24" i="78"/>
  <c r="T24" i="78"/>
  <c r="S24" i="78"/>
  <c r="AX24" i="78" s="1"/>
  <c r="AZ24" i="78" s="1"/>
  <c r="F24" i="78"/>
  <c r="AW23" i="78"/>
  <c r="AV23" i="78"/>
  <c r="AU23" i="78"/>
  <c r="AT23" i="78"/>
  <c r="AS23" i="78"/>
  <c r="AR23" i="78"/>
  <c r="AQ23" i="78"/>
  <c r="AP23" i="78"/>
  <c r="AO23" i="78"/>
  <c r="AN23" i="78"/>
  <c r="AM23" i="78"/>
  <c r="AL23" i="78"/>
  <c r="AK23" i="78"/>
  <c r="AJ23" i="78"/>
  <c r="AI23" i="78"/>
  <c r="AH23" i="78"/>
  <c r="AG23" i="78"/>
  <c r="AF23" i="78"/>
  <c r="AE23" i="78"/>
  <c r="AD23" i="78"/>
  <c r="AC23" i="78"/>
  <c r="AB23" i="78"/>
  <c r="AA23" i="78"/>
  <c r="Z23" i="78"/>
  <c r="AX23" i="78" s="1"/>
  <c r="AZ23" i="78" s="1"/>
  <c r="Y23" i="78"/>
  <c r="X23" i="78"/>
  <c r="W23" i="78"/>
  <c r="V23" i="78"/>
  <c r="U23" i="78"/>
  <c r="T23" i="78"/>
  <c r="S23" i="78"/>
  <c r="AW21" i="78"/>
  <c r="AO21" i="78"/>
  <c r="AM21" i="78"/>
  <c r="AG21" i="78"/>
  <c r="AE21" i="78"/>
  <c r="Y21" i="78"/>
  <c r="W21" i="78"/>
  <c r="AW20" i="78"/>
  <c r="AV20" i="78"/>
  <c r="AV21" i="78" s="1"/>
  <c r="AT20" i="78"/>
  <c r="AT21" i="78" s="1"/>
  <c r="AO20" i="78"/>
  <c r="AN20" i="78"/>
  <c r="AN21" i="78" s="1"/>
  <c r="AM20" i="78"/>
  <c r="AL20" i="78"/>
  <c r="AL21" i="78" s="1"/>
  <c r="AG20" i="78"/>
  <c r="AF20" i="78"/>
  <c r="AF21" i="78" s="1"/>
  <c r="AE20" i="78"/>
  <c r="AD20" i="78"/>
  <c r="AD21" i="78" s="1"/>
  <c r="Y20" i="78"/>
  <c r="X20" i="78"/>
  <c r="X21" i="78" s="1"/>
  <c r="W20" i="78"/>
  <c r="V20" i="78"/>
  <c r="V21" i="78" s="1"/>
  <c r="AW19" i="78"/>
  <c r="AV19" i="78"/>
  <c r="AU19" i="78"/>
  <c r="AU20" i="78" s="1"/>
  <c r="AU21" i="78" s="1"/>
  <c r="AX17" i="78"/>
  <c r="BC14" i="78"/>
  <c r="AC2" i="78"/>
  <c r="AS20" i="78" s="1"/>
  <c r="AS21" i="78" s="1"/>
  <c r="AX35" i="78" l="1"/>
  <c r="AZ35" i="78" s="1"/>
  <c r="AX48" i="78"/>
  <c r="AZ48" i="78" s="1"/>
  <c r="T62" i="78"/>
  <c r="X63" i="78"/>
  <c r="AA62" i="78"/>
  <c r="AF63" i="78"/>
  <c r="V63" i="78"/>
  <c r="AX50" i="78"/>
  <c r="AZ50" i="78" s="1"/>
  <c r="AD62" i="78"/>
  <c r="AH63" i="78"/>
  <c r="AJ62" i="78"/>
  <c r="AP63" i="78"/>
  <c r="AX36" i="78"/>
  <c r="AZ36" i="78" s="1"/>
  <c r="AM62" i="78"/>
  <c r="AS63" i="78"/>
  <c r="AT63" i="78"/>
  <c r="AX33" i="78"/>
  <c r="AZ33" i="78" s="1"/>
  <c r="S62" i="78"/>
  <c r="AB62" i="78"/>
  <c r="AL62" i="78"/>
  <c r="AU62" i="78"/>
  <c r="W63" i="78"/>
  <c r="AG63" i="78"/>
  <c r="AQ63" i="78"/>
  <c r="V62" i="78"/>
  <c r="AE62" i="78"/>
  <c r="AN62" i="78"/>
  <c r="AW62" i="78"/>
  <c r="Y63" i="78"/>
  <c r="AI63" i="78"/>
  <c r="Z20" i="78"/>
  <c r="Z21" i="78" s="1"/>
  <c r="AH20" i="78"/>
  <c r="AH21" i="78" s="1"/>
  <c r="AP20" i="78"/>
  <c r="AP21" i="78" s="1"/>
  <c r="AR63" i="78"/>
  <c r="AJ63" i="78"/>
  <c r="AB63" i="78"/>
  <c r="T63" i="78"/>
  <c r="AS62" i="78"/>
  <c r="AK62" i="78"/>
  <c r="AC62" i="78"/>
  <c r="U62" i="78"/>
  <c r="AX63" i="78"/>
  <c r="AZ63" i="78" s="1"/>
  <c r="AU63" i="78"/>
  <c r="AM63" i="78"/>
  <c r="AE63" i="78"/>
  <c r="W62" i="78"/>
  <c r="AF62" i="78"/>
  <c r="AO62" i="78"/>
  <c r="AX62" i="78"/>
  <c r="AZ62" i="78" s="1"/>
  <c r="Z63" i="78"/>
  <c r="AK63" i="78"/>
  <c r="AV63" i="78"/>
  <c r="S20" i="78"/>
  <c r="S21" i="78" s="1"/>
  <c r="AA20" i="78"/>
  <c r="AA21" i="78" s="1"/>
  <c r="AI20" i="78"/>
  <c r="AI21" i="78" s="1"/>
  <c r="AQ20" i="78"/>
  <c r="AQ21" i="78" s="1"/>
  <c r="AX57" i="78"/>
  <c r="AZ57" i="78" s="1"/>
  <c r="X62" i="78"/>
  <c r="AG62" i="78"/>
  <c r="AP62" i="78"/>
  <c r="AA63" i="78"/>
  <c r="AL63" i="78"/>
  <c r="AW63" i="78"/>
  <c r="T20" i="78"/>
  <c r="T21" i="78" s="1"/>
  <c r="AB20" i="78"/>
  <c r="AB21" i="78" s="1"/>
  <c r="AJ20" i="78"/>
  <c r="AJ21" i="78" s="1"/>
  <c r="AR20" i="78"/>
  <c r="AR21" i="78" s="1"/>
  <c r="AX51" i="78"/>
  <c r="AZ51" i="78" s="1"/>
  <c r="Y62" i="78"/>
  <c r="AH62" i="78"/>
  <c r="AQ62" i="78"/>
  <c r="S63" i="78"/>
  <c r="AC63" i="78"/>
  <c r="AN63" i="78"/>
  <c r="BB8" i="78"/>
  <c r="U20" i="78"/>
  <c r="U21" i="78" s="1"/>
  <c r="AC20" i="78"/>
  <c r="AC21" i="78" s="1"/>
  <c r="AK20" i="78"/>
  <c r="AK21" i="78" s="1"/>
  <c r="AX45" i="78"/>
  <c r="AZ45" i="78" s="1"/>
  <c r="Z62" i="78"/>
  <c r="AI62" i="78"/>
  <c r="AR62" i="78"/>
  <c r="U63" i="78"/>
  <c r="AD63" i="78"/>
  <c r="AO63" i="78"/>
  <c r="S25" i="73" l="1"/>
  <c r="U25" i="73" s="1"/>
  <c r="Q25" i="73"/>
  <c r="K25" i="73"/>
  <c r="S24" i="73"/>
  <c r="U24" i="73" s="1"/>
  <c r="Q24" i="73"/>
  <c r="K24" i="73"/>
  <c r="S23" i="73"/>
  <c r="U23" i="73" s="1"/>
  <c r="Q23" i="73"/>
  <c r="K23" i="73"/>
  <c r="S22" i="73"/>
  <c r="U22" i="73" s="1"/>
  <c r="Q22" i="73"/>
  <c r="K22" i="73"/>
  <c r="S21" i="73"/>
  <c r="U21" i="73" s="1"/>
  <c r="Q21" i="73"/>
  <c r="K21" i="73"/>
  <c r="S20" i="73"/>
  <c r="U20" i="73" s="1"/>
  <c r="Q20" i="73"/>
  <c r="K20" i="73"/>
  <c r="S19" i="73"/>
  <c r="U19" i="73" s="1"/>
  <c r="Q19" i="73"/>
  <c r="K19" i="73"/>
  <c r="S18" i="73"/>
  <c r="U18" i="73" s="1"/>
  <c r="Q18" i="73"/>
  <c r="K18" i="73"/>
  <c r="S17" i="73"/>
  <c r="U17" i="73" s="1"/>
  <c r="Q17" i="73"/>
  <c r="K17" i="73"/>
  <c r="S16" i="73"/>
  <c r="U16" i="73" s="1"/>
  <c r="Q16" i="73"/>
  <c r="K16" i="73"/>
  <c r="S15" i="73"/>
  <c r="U15" i="73" s="1"/>
  <c r="Q15" i="73"/>
  <c r="K15" i="73"/>
  <c r="S14" i="73"/>
  <c r="U14" i="73" s="1"/>
  <c r="Q14" i="73"/>
  <c r="K14" i="73"/>
  <c r="S13" i="73"/>
  <c r="U13" i="73" s="1"/>
  <c r="Q13" i="73"/>
  <c r="K13" i="73"/>
  <c r="S12" i="73"/>
  <c r="U12" i="73" s="1"/>
  <c r="Q12" i="73"/>
  <c r="K12" i="73"/>
  <c r="S11" i="73"/>
  <c r="U11" i="73" s="1"/>
  <c r="Q11" i="73"/>
  <c r="K11" i="73"/>
  <c r="S10" i="73"/>
  <c r="U10" i="73" s="1"/>
  <c r="Q10" i="73"/>
  <c r="K10" i="73"/>
  <c r="S9" i="73"/>
  <c r="U9" i="73" s="1"/>
  <c r="Q9" i="73"/>
  <c r="K9" i="73"/>
  <c r="S8" i="73"/>
  <c r="U8" i="73" s="1"/>
  <c r="Q8" i="73"/>
  <c r="K8" i="73"/>
  <c r="S7" i="73"/>
  <c r="U7" i="73" s="1"/>
  <c r="Q7" i="73"/>
  <c r="K7" i="73"/>
  <c r="S6" i="73"/>
  <c r="U6" i="73" s="1"/>
  <c r="Q6" i="73"/>
  <c r="K6" i="73"/>
  <c r="AW72" i="71"/>
  <c r="AV72" i="71"/>
  <c r="AU72" i="71"/>
  <c r="AT72" i="71"/>
  <c r="AS72" i="71"/>
  <c r="AR72" i="71"/>
  <c r="AQ72" i="71"/>
  <c r="AP72" i="71"/>
  <c r="AO72" i="71"/>
  <c r="AN72" i="71"/>
  <c r="AM72" i="71"/>
  <c r="AL72" i="71"/>
  <c r="AK72" i="71"/>
  <c r="AJ72" i="71"/>
  <c r="AI72" i="71"/>
  <c r="AH72" i="71"/>
  <c r="AG72" i="71"/>
  <c r="AF72" i="71"/>
  <c r="AE72" i="71"/>
  <c r="AD72" i="71"/>
  <c r="AC72" i="71"/>
  <c r="AB72" i="71"/>
  <c r="AA72" i="71"/>
  <c r="Z72" i="71"/>
  <c r="Y72" i="71"/>
  <c r="X72" i="71"/>
  <c r="W72" i="71"/>
  <c r="V72" i="71"/>
  <c r="U72" i="71"/>
  <c r="T72" i="71"/>
  <c r="S72" i="71"/>
  <c r="W71" i="71"/>
  <c r="U69" i="71"/>
  <c r="AJ68" i="71"/>
  <c r="AW67" i="71"/>
  <c r="AV67" i="71"/>
  <c r="AU67" i="71"/>
  <c r="AT67" i="71"/>
  <c r="AS67" i="71"/>
  <c r="AR67" i="71"/>
  <c r="AQ67" i="71"/>
  <c r="AP67" i="71"/>
  <c r="AO67" i="71"/>
  <c r="AN67" i="71"/>
  <c r="AM67" i="71"/>
  <c r="AL67" i="71"/>
  <c r="AK67" i="71"/>
  <c r="AJ67" i="71"/>
  <c r="AI67" i="71"/>
  <c r="AH67" i="71"/>
  <c r="AG67" i="71"/>
  <c r="AF67" i="71"/>
  <c r="AE67" i="71"/>
  <c r="AD67" i="71"/>
  <c r="AC67" i="71"/>
  <c r="AB67" i="71"/>
  <c r="AA67" i="71"/>
  <c r="Z67" i="71"/>
  <c r="Y67" i="71"/>
  <c r="X67" i="71"/>
  <c r="W67" i="71"/>
  <c r="V67" i="71"/>
  <c r="U67" i="71"/>
  <c r="T67" i="71"/>
  <c r="S67" i="71"/>
  <c r="AS63" i="71"/>
  <c r="AC63" i="71"/>
  <c r="AG62" i="71"/>
  <c r="Y62" i="71"/>
  <c r="AW60" i="71"/>
  <c r="AV60" i="71"/>
  <c r="AU60" i="71"/>
  <c r="AT60" i="71"/>
  <c r="AS60" i="71"/>
  <c r="AR60" i="71"/>
  <c r="AQ60" i="71"/>
  <c r="AP60" i="71"/>
  <c r="AO60" i="71"/>
  <c r="AN60" i="71"/>
  <c r="AM60" i="71"/>
  <c r="AL60" i="71"/>
  <c r="AK60" i="71"/>
  <c r="AJ60" i="71"/>
  <c r="AI60" i="71"/>
  <c r="AH60" i="71"/>
  <c r="AG60" i="71"/>
  <c r="AF60" i="71"/>
  <c r="AE60" i="71"/>
  <c r="AD60" i="71"/>
  <c r="AC60" i="71"/>
  <c r="AB60" i="71"/>
  <c r="AA60" i="71"/>
  <c r="Z60" i="71"/>
  <c r="Y60" i="71"/>
  <c r="X60" i="71"/>
  <c r="W60" i="71"/>
  <c r="AX60" i="71" s="1"/>
  <c r="AZ60" i="71" s="1"/>
  <c r="V60" i="71"/>
  <c r="U60" i="71"/>
  <c r="T60" i="71"/>
  <c r="S60" i="71"/>
  <c r="F60"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V59" i="71"/>
  <c r="U59" i="71"/>
  <c r="T59" i="71"/>
  <c r="AX59" i="71" s="1"/>
  <c r="AZ59" i="71" s="1"/>
  <c r="S59" i="71"/>
  <c r="AW57" i="71"/>
  <c r="AV57" i="71"/>
  <c r="AU57" i="71"/>
  <c r="AT57" i="71"/>
  <c r="AS57" i="71"/>
  <c r="AR57" i="71"/>
  <c r="AQ57" i="71"/>
  <c r="AP57" i="71"/>
  <c r="AO57" i="71"/>
  <c r="AN57" i="71"/>
  <c r="AM57" i="71"/>
  <c r="AL57" i="71"/>
  <c r="AK57" i="71"/>
  <c r="AJ57" i="71"/>
  <c r="AI57" i="71"/>
  <c r="AH57" i="71"/>
  <c r="AG57" i="71"/>
  <c r="AF57" i="71"/>
  <c r="AE57" i="71"/>
  <c r="AD57" i="71"/>
  <c r="AC57" i="71"/>
  <c r="AB57" i="71"/>
  <c r="AA57" i="71"/>
  <c r="Z57" i="71"/>
  <c r="Y57" i="71"/>
  <c r="X57" i="71"/>
  <c r="W57" i="71"/>
  <c r="V57" i="71"/>
  <c r="U57" i="71"/>
  <c r="T57" i="71"/>
  <c r="S57" i="71"/>
  <c r="F57" i="71"/>
  <c r="AW56" i="71"/>
  <c r="AV56" i="71"/>
  <c r="AU56" i="71"/>
  <c r="AT56" i="71"/>
  <c r="AS56" i="71"/>
  <c r="AR56" i="71"/>
  <c r="AQ56" i="71"/>
  <c r="AP56" i="71"/>
  <c r="AO56" i="71"/>
  <c r="AN56" i="71"/>
  <c r="AM56" i="71"/>
  <c r="AL56" i="71"/>
  <c r="AK56" i="71"/>
  <c r="AJ56" i="71"/>
  <c r="AI56" i="71"/>
  <c r="AH56" i="71"/>
  <c r="AG56" i="71"/>
  <c r="AF56" i="71"/>
  <c r="AE56" i="71"/>
  <c r="AD56" i="71"/>
  <c r="AC56" i="71"/>
  <c r="AB56" i="71"/>
  <c r="AA56" i="71"/>
  <c r="Z56" i="71"/>
  <c r="Y56" i="71"/>
  <c r="X56" i="71"/>
  <c r="W56" i="71"/>
  <c r="V56" i="71"/>
  <c r="U56" i="71"/>
  <c r="T56" i="71"/>
  <c r="S56" i="71"/>
  <c r="AW54" i="71"/>
  <c r="AV54" i="71"/>
  <c r="AU54" i="71"/>
  <c r="AT54" i="71"/>
  <c r="AS54" i="71"/>
  <c r="AR54" i="71"/>
  <c r="AQ54" i="71"/>
  <c r="AP54" i="71"/>
  <c r="AO54" i="71"/>
  <c r="AN54" i="71"/>
  <c r="AM54" i="71"/>
  <c r="AL54" i="71"/>
  <c r="AK54" i="71"/>
  <c r="AJ54" i="71"/>
  <c r="AI54" i="71"/>
  <c r="AH54" i="71"/>
  <c r="AG54" i="71"/>
  <c r="AF54" i="71"/>
  <c r="AE54" i="71"/>
  <c r="AD54" i="71"/>
  <c r="AC54" i="71"/>
  <c r="AB54" i="71"/>
  <c r="AA54" i="71"/>
  <c r="Z54" i="71"/>
  <c r="Y54" i="71"/>
  <c r="X54" i="71"/>
  <c r="W54" i="71"/>
  <c r="AX54" i="71" s="1"/>
  <c r="AZ54" i="71" s="1"/>
  <c r="V54" i="71"/>
  <c r="U54" i="71"/>
  <c r="T54" i="71"/>
  <c r="S54" i="71"/>
  <c r="F54" i="71"/>
  <c r="AW53" i="71"/>
  <c r="AV53" i="71"/>
  <c r="AU53" i="71"/>
  <c r="AT53" i="71"/>
  <c r="AS53" i="71"/>
  <c r="AR53" i="71"/>
  <c r="AQ53" i="71"/>
  <c r="AP53" i="71"/>
  <c r="AO53" i="71"/>
  <c r="AN53" i="71"/>
  <c r="AM53" i="71"/>
  <c r="AL53" i="71"/>
  <c r="AK53" i="71"/>
  <c r="AJ53" i="71"/>
  <c r="AI53" i="71"/>
  <c r="AH53" i="71"/>
  <c r="AG53" i="71"/>
  <c r="AF53" i="71"/>
  <c r="AE53" i="71"/>
  <c r="AD53" i="71"/>
  <c r="AC53" i="71"/>
  <c r="AB53" i="71"/>
  <c r="AA53" i="71"/>
  <c r="Z53" i="71"/>
  <c r="Y53" i="71"/>
  <c r="X53" i="71"/>
  <c r="W53" i="71"/>
  <c r="V53" i="71"/>
  <c r="U53" i="71"/>
  <c r="T53" i="71"/>
  <c r="AX53" i="71" s="1"/>
  <c r="AZ53" i="71" s="1"/>
  <c r="S53" i="71"/>
  <c r="AW51" i="71"/>
  <c r="AV51" i="71"/>
  <c r="AU51" i="71"/>
  <c r="AT51" i="71"/>
  <c r="AS51" i="71"/>
  <c r="AR51" i="71"/>
  <c r="AQ51" i="71"/>
  <c r="AP51" i="71"/>
  <c r="AO51" i="71"/>
  <c r="AN51" i="71"/>
  <c r="AM51" i="71"/>
  <c r="AL51" i="71"/>
  <c r="AK51" i="71"/>
  <c r="AJ51" i="71"/>
  <c r="AI51" i="71"/>
  <c r="AH51" i="71"/>
  <c r="AG51" i="71"/>
  <c r="AF51" i="71"/>
  <c r="AE51" i="71"/>
  <c r="AD51" i="71"/>
  <c r="AC51" i="71"/>
  <c r="AB51" i="71"/>
  <c r="AA51" i="71"/>
  <c r="Z51" i="71"/>
  <c r="Y51" i="71"/>
  <c r="X51" i="71"/>
  <c r="W51" i="71"/>
  <c r="V51" i="71"/>
  <c r="U51" i="71"/>
  <c r="T51" i="71"/>
  <c r="S51" i="71"/>
  <c r="F51" i="71"/>
  <c r="AW50" i="71"/>
  <c r="AV50" i="71"/>
  <c r="AU50" i="71"/>
  <c r="AT50" i="71"/>
  <c r="AS50" i="71"/>
  <c r="AR50" i="71"/>
  <c r="AQ50" i="71"/>
  <c r="AP50" i="71"/>
  <c r="AO50" i="71"/>
  <c r="AN50" i="71"/>
  <c r="AM50" i="71"/>
  <c r="AL50" i="71"/>
  <c r="AK50" i="71"/>
  <c r="AJ50" i="71"/>
  <c r="AI50" i="71"/>
  <c r="AH50" i="71"/>
  <c r="AG50" i="71"/>
  <c r="AF50" i="71"/>
  <c r="AE50" i="71"/>
  <c r="AD50" i="71"/>
  <c r="AC50" i="71"/>
  <c r="AB50" i="71"/>
  <c r="AA50" i="71"/>
  <c r="Z50" i="71"/>
  <c r="Y50" i="71"/>
  <c r="X50" i="71"/>
  <c r="W50" i="71"/>
  <c r="V50" i="71"/>
  <c r="U50" i="71"/>
  <c r="T50" i="71"/>
  <c r="S50" i="71"/>
  <c r="AW48" i="71"/>
  <c r="AV48" i="71"/>
  <c r="AU48" i="71"/>
  <c r="AT48" i="71"/>
  <c r="AS48" i="71"/>
  <c r="AR48" i="71"/>
  <c r="AQ48" i="71"/>
  <c r="AP48" i="71"/>
  <c r="AO48" i="71"/>
  <c r="AN48" i="71"/>
  <c r="AM48" i="71"/>
  <c r="AL48" i="71"/>
  <c r="AK48" i="71"/>
  <c r="AJ48" i="71"/>
  <c r="AI48" i="71"/>
  <c r="AH48" i="71"/>
  <c r="AG48" i="71"/>
  <c r="AF48" i="71"/>
  <c r="AE48" i="71"/>
  <c r="AD48" i="71"/>
  <c r="AC48" i="71"/>
  <c r="AB48" i="71"/>
  <c r="AA48" i="71"/>
  <c r="Z48" i="71"/>
  <c r="Y48" i="71"/>
  <c r="X48" i="71"/>
  <c r="W48" i="71"/>
  <c r="AX48" i="71" s="1"/>
  <c r="AZ48" i="71" s="1"/>
  <c r="V48" i="71"/>
  <c r="U48" i="71"/>
  <c r="T48" i="71"/>
  <c r="S48" i="71"/>
  <c r="F48" i="71"/>
  <c r="AW47" i="71"/>
  <c r="AV47" i="71"/>
  <c r="AU47" i="71"/>
  <c r="AT47" i="71"/>
  <c r="AS47" i="71"/>
  <c r="AR47" i="71"/>
  <c r="AQ47" i="71"/>
  <c r="AP47" i="71"/>
  <c r="AO47" i="71"/>
  <c r="AN47" i="71"/>
  <c r="AM47" i="71"/>
  <c r="AL47" i="71"/>
  <c r="AK47" i="71"/>
  <c r="AJ47" i="71"/>
  <c r="AI47" i="71"/>
  <c r="AH47" i="71"/>
  <c r="AG47" i="71"/>
  <c r="AF47" i="71"/>
  <c r="AE47" i="71"/>
  <c r="AD47" i="71"/>
  <c r="AC47" i="71"/>
  <c r="AB47" i="71"/>
  <c r="AA47" i="71"/>
  <c r="Z47" i="71"/>
  <c r="Y47" i="71"/>
  <c r="X47" i="71"/>
  <c r="W47" i="71"/>
  <c r="V47" i="71"/>
  <c r="U47" i="71"/>
  <c r="T47" i="71"/>
  <c r="AX47" i="71" s="1"/>
  <c r="AZ47" i="71" s="1"/>
  <c r="S47" i="71"/>
  <c r="AW45" i="71"/>
  <c r="AV45" i="71"/>
  <c r="AU45" i="71"/>
  <c r="AT45" i="71"/>
  <c r="AS45" i="71"/>
  <c r="AR45" i="71"/>
  <c r="AQ45" i="71"/>
  <c r="AP45" i="71"/>
  <c r="AO45" i="71"/>
  <c r="AN45" i="71"/>
  <c r="AM45" i="71"/>
  <c r="AL45" i="71"/>
  <c r="AK45" i="71"/>
  <c r="AJ45" i="71"/>
  <c r="AI45" i="71"/>
  <c r="AH45" i="71"/>
  <c r="AG45" i="71"/>
  <c r="AF45" i="71"/>
  <c r="AE45" i="71"/>
  <c r="AD45" i="71"/>
  <c r="AC45" i="71"/>
  <c r="AB45" i="71"/>
  <c r="AA45" i="71"/>
  <c r="Z45" i="71"/>
  <c r="Y45" i="71"/>
  <c r="X45" i="71"/>
  <c r="W45" i="71"/>
  <c r="V45" i="71"/>
  <c r="U45" i="71"/>
  <c r="T45" i="71"/>
  <c r="S45" i="71"/>
  <c r="F45" i="71"/>
  <c r="AW44" i="71"/>
  <c r="AV44" i="71"/>
  <c r="AU44" i="71"/>
  <c r="AT44" i="71"/>
  <c r="AS44" i="71"/>
  <c r="AR44" i="71"/>
  <c r="AQ44" i="71"/>
  <c r="AP44" i="71"/>
  <c r="AO44" i="71"/>
  <c r="AN44" i="71"/>
  <c r="AM44" i="71"/>
  <c r="AL44" i="71"/>
  <c r="AK44" i="71"/>
  <c r="AJ44" i="71"/>
  <c r="AI44" i="71"/>
  <c r="AH44" i="71"/>
  <c r="AG44" i="71"/>
  <c r="AF44" i="71"/>
  <c r="AE44" i="71"/>
  <c r="AD44" i="71"/>
  <c r="AC44" i="71"/>
  <c r="AB44" i="71"/>
  <c r="AA44" i="71"/>
  <c r="Z44" i="71"/>
  <c r="Y44" i="71"/>
  <c r="X44" i="71"/>
  <c r="W44" i="71"/>
  <c r="V44" i="71"/>
  <c r="U44" i="71"/>
  <c r="T44" i="71"/>
  <c r="S44" i="71"/>
  <c r="AW42" i="71"/>
  <c r="AV42" i="71"/>
  <c r="AU42" i="71"/>
  <c r="AT42" i="71"/>
  <c r="AS42" i="71"/>
  <c r="AR42" i="71"/>
  <c r="AQ42" i="71"/>
  <c r="AP42" i="71"/>
  <c r="AO42" i="71"/>
  <c r="AN42" i="71"/>
  <c r="AM42" i="71"/>
  <c r="AL42" i="71"/>
  <c r="AK42" i="71"/>
  <c r="AJ42" i="71"/>
  <c r="AI42" i="71"/>
  <c r="AH42" i="71"/>
  <c r="AG42" i="71"/>
  <c r="AF42" i="71"/>
  <c r="AE42" i="71"/>
  <c r="AD42" i="71"/>
  <c r="AC42" i="71"/>
  <c r="AB42" i="71"/>
  <c r="AA42" i="71"/>
  <c r="Z42" i="71"/>
  <c r="Y42" i="71"/>
  <c r="X42" i="71"/>
  <c r="W42" i="71"/>
  <c r="AX42" i="71" s="1"/>
  <c r="AZ42" i="71" s="1"/>
  <c r="V42" i="71"/>
  <c r="U42" i="71"/>
  <c r="T42" i="71"/>
  <c r="S42" i="71"/>
  <c r="F42" i="71"/>
  <c r="AW41" i="71"/>
  <c r="AV41" i="71"/>
  <c r="AU41" i="71"/>
  <c r="AT41" i="71"/>
  <c r="AS41" i="71"/>
  <c r="AR41" i="71"/>
  <c r="AQ41" i="71"/>
  <c r="AP41" i="71"/>
  <c r="AO41" i="71"/>
  <c r="AN41" i="71"/>
  <c r="AM41" i="71"/>
  <c r="AL41" i="71"/>
  <c r="AK41" i="71"/>
  <c r="AJ41" i="71"/>
  <c r="AI41" i="71"/>
  <c r="AH41" i="71"/>
  <c r="AG41" i="71"/>
  <c r="AF41" i="71"/>
  <c r="AE41" i="71"/>
  <c r="AD41" i="71"/>
  <c r="AC41" i="71"/>
  <c r="AB41" i="71"/>
  <c r="AA41" i="71"/>
  <c r="Z41" i="71"/>
  <c r="Y41" i="71"/>
  <c r="X41" i="71"/>
  <c r="W41" i="71"/>
  <c r="V41" i="71"/>
  <c r="U41" i="71"/>
  <c r="T41" i="71"/>
  <c r="AX41" i="71" s="1"/>
  <c r="AZ41" i="71" s="1"/>
  <c r="S41" i="71"/>
  <c r="AW39" i="71"/>
  <c r="AV39" i="71"/>
  <c r="AU39" i="71"/>
  <c r="AT39" i="71"/>
  <c r="AS39" i="71"/>
  <c r="AR39" i="71"/>
  <c r="AQ39" i="71"/>
  <c r="AP39" i="71"/>
  <c r="AO39" i="71"/>
  <c r="AN39" i="71"/>
  <c r="AM39" i="71"/>
  <c r="AL39" i="71"/>
  <c r="AK39" i="71"/>
  <c r="AJ39" i="71"/>
  <c r="AI39" i="71"/>
  <c r="AH39" i="71"/>
  <c r="AG39" i="71"/>
  <c r="AF39" i="71"/>
  <c r="AE39" i="71"/>
  <c r="AD39" i="71"/>
  <c r="AC39" i="71"/>
  <c r="AB39" i="71"/>
  <c r="AA39" i="71"/>
  <c r="Z39" i="71"/>
  <c r="Y39" i="71"/>
  <c r="X39" i="71"/>
  <c r="W39" i="71"/>
  <c r="V39" i="71"/>
  <c r="U39" i="71"/>
  <c r="T39" i="71"/>
  <c r="S39" i="71"/>
  <c r="F39" i="71"/>
  <c r="AW38" i="71"/>
  <c r="AV38" i="71"/>
  <c r="AU38" i="71"/>
  <c r="AT38" i="71"/>
  <c r="AS38" i="71"/>
  <c r="AR38" i="71"/>
  <c r="AQ38" i="71"/>
  <c r="AP38" i="71"/>
  <c r="AO38" i="71"/>
  <c r="AN38" i="71"/>
  <c r="AM38" i="71"/>
  <c r="AL38" i="71"/>
  <c r="AK38" i="71"/>
  <c r="AJ38" i="71"/>
  <c r="AI38" i="71"/>
  <c r="AH38" i="71"/>
  <c r="AG38" i="71"/>
  <c r="AF38" i="71"/>
  <c r="AE38" i="71"/>
  <c r="AD38" i="71"/>
  <c r="AC38" i="71"/>
  <c r="AB38" i="71"/>
  <c r="AA38" i="71"/>
  <c r="Z38" i="71"/>
  <c r="Y38" i="71"/>
  <c r="X38" i="71"/>
  <c r="W38" i="71"/>
  <c r="V38" i="71"/>
  <c r="U38" i="71"/>
  <c r="T38" i="71"/>
  <c r="S38" i="71"/>
  <c r="AW36" i="71"/>
  <c r="AV36" i="71"/>
  <c r="AU36" i="71"/>
  <c r="AT36" i="71"/>
  <c r="AS36" i="71"/>
  <c r="AR36" i="71"/>
  <c r="AQ36" i="71"/>
  <c r="AP36" i="71"/>
  <c r="AO36" i="71"/>
  <c r="AN36" i="71"/>
  <c r="AM36" i="71"/>
  <c r="AL36" i="71"/>
  <c r="AK36" i="71"/>
  <c r="AJ36" i="71"/>
  <c r="AI36" i="71"/>
  <c r="AH36" i="71"/>
  <c r="AG36" i="71"/>
  <c r="AF36" i="71"/>
  <c r="AE36" i="71"/>
  <c r="AD36" i="71"/>
  <c r="AC36" i="71"/>
  <c r="AB36" i="71"/>
  <c r="AA36" i="71"/>
  <c r="Z36" i="71"/>
  <c r="Y36" i="71"/>
  <c r="X36" i="71"/>
  <c r="W36" i="71"/>
  <c r="AX36" i="71" s="1"/>
  <c r="AZ36" i="71" s="1"/>
  <c r="V36" i="71"/>
  <c r="U36" i="71"/>
  <c r="T36" i="71"/>
  <c r="S36" i="71"/>
  <c r="F36" i="71"/>
  <c r="AW35" i="71"/>
  <c r="AV35" i="71"/>
  <c r="AU35" i="71"/>
  <c r="AT35" i="71"/>
  <c r="AS35" i="71"/>
  <c r="AR35" i="71"/>
  <c r="AQ35" i="71"/>
  <c r="AP35" i="71"/>
  <c r="AO35" i="71"/>
  <c r="AN35" i="71"/>
  <c r="AM35" i="71"/>
  <c r="AL35" i="71"/>
  <c r="AK35" i="71"/>
  <c r="AJ35" i="71"/>
  <c r="AI35" i="71"/>
  <c r="AH35" i="71"/>
  <c r="AG35" i="71"/>
  <c r="AF35" i="71"/>
  <c r="AE35" i="71"/>
  <c r="AD35" i="71"/>
  <c r="AC35" i="71"/>
  <c r="AB35" i="71"/>
  <c r="AA35" i="71"/>
  <c r="Z35" i="71"/>
  <c r="Y35" i="71"/>
  <c r="X35" i="71"/>
  <c r="W35" i="71"/>
  <c r="V35" i="71"/>
  <c r="U35" i="71"/>
  <c r="T35" i="71"/>
  <c r="AX35" i="71" s="1"/>
  <c r="AZ35" i="71" s="1"/>
  <c r="S35" i="71"/>
  <c r="AW33" i="71"/>
  <c r="AV33" i="71"/>
  <c r="AU33" i="71"/>
  <c r="AT33" i="71"/>
  <c r="AS33" i="71"/>
  <c r="AR33" i="71"/>
  <c r="AQ33" i="71"/>
  <c r="AP33" i="71"/>
  <c r="AO33" i="71"/>
  <c r="AN33" i="71"/>
  <c r="AM33" i="71"/>
  <c r="AL33" i="71"/>
  <c r="AK33" i="71"/>
  <c r="AJ33" i="71"/>
  <c r="AI33" i="71"/>
  <c r="AH33" i="71"/>
  <c r="AG33" i="71"/>
  <c r="AF33" i="71"/>
  <c r="AE33" i="71"/>
  <c r="AD33" i="71"/>
  <c r="AC33" i="71"/>
  <c r="AB33" i="71"/>
  <c r="AA33" i="71"/>
  <c r="Z33" i="71"/>
  <c r="Y33" i="71"/>
  <c r="X33" i="71"/>
  <c r="W33" i="71"/>
  <c r="V33" i="71"/>
  <c r="U33" i="71"/>
  <c r="T33" i="71"/>
  <c r="S33" i="71"/>
  <c r="F33" i="71"/>
  <c r="AW32" i="71"/>
  <c r="AV32" i="71"/>
  <c r="AU32" i="71"/>
  <c r="AT32" i="71"/>
  <c r="AS32" i="71"/>
  <c r="AR32" i="71"/>
  <c r="AQ32" i="71"/>
  <c r="AP32" i="71"/>
  <c r="AO32" i="71"/>
  <c r="AN32" i="71"/>
  <c r="AM32" i="71"/>
  <c r="AL32" i="71"/>
  <c r="AK32" i="71"/>
  <c r="AJ32" i="71"/>
  <c r="AI32" i="71"/>
  <c r="AH32" i="71"/>
  <c r="AG32" i="71"/>
  <c r="AF32" i="71"/>
  <c r="AE32" i="71"/>
  <c r="AD32" i="71"/>
  <c r="AC32" i="71"/>
  <c r="AB32" i="71"/>
  <c r="AA32" i="71"/>
  <c r="Z32" i="71"/>
  <c r="Y32" i="71"/>
  <c r="X32" i="71"/>
  <c r="W32" i="71"/>
  <c r="V32" i="71"/>
  <c r="U32" i="71"/>
  <c r="T32" i="71"/>
  <c r="S32" i="71"/>
  <c r="AW30" i="71"/>
  <c r="AV30" i="71"/>
  <c r="AU30" i="71"/>
  <c r="AT30" i="71"/>
  <c r="AS30" i="71"/>
  <c r="AR30" i="71"/>
  <c r="AQ30" i="71"/>
  <c r="AP30" i="71"/>
  <c r="AO30" i="71"/>
  <c r="AN30" i="71"/>
  <c r="AM30" i="71"/>
  <c r="AL30" i="71"/>
  <c r="AK30" i="71"/>
  <c r="AJ30" i="71"/>
  <c r="AI30" i="71"/>
  <c r="AH30" i="71"/>
  <c r="AG30" i="71"/>
  <c r="AF30" i="71"/>
  <c r="AE30" i="71"/>
  <c r="AD30" i="71"/>
  <c r="AC30" i="71"/>
  <c r="AB30" i="71"/>
  <c r="AA30" i="71"/>
  <c r="Z30" i="71"/>
  <c r="Y30" i="71"/>
  <c r="X30" i="71"/>
  <c r="W30" i="71"/>
  <c r="AX30" i="71" s="1"/>
  <c r="AZ30" i="71" s="1"/>
  <c r="V30" i="71"/>
  <c r="U30" i="71"/>
  <c r="T30" i="71"/>
  <c r="S30" i="71"/>
  <c r="F30" i="71"/>
  <c r="AW29" i="71"/>
  <c r="AV29" i="71"/>
  <c r="AU29" i="71"/>
  <c r="AT29" i="71"/>
  <c r="AS29" i="71"/>
  <c r="AR29" i="71"/>
  <c r="AQ29" i="71"/>
  <c r="AP29" i="71"/>
  <c r="AO29" i="71"/>
  <c r="AN29" i="71"/>
  <c r="AM29" i="71"/>
  <c r="AL29" i="71"/>
  <c r="AK29" i="71"/>
  <c r="AJ29" i="71"/>
  <c r="AI29" i="71"/>
  <c r="AH29" i="71"/>
  <c r="AG29" i="71"/>
  <c r="AF29" i="71"/>
  <c r="AE29" i="71"/>
  <c r="AD29" i="71"/>
  <c r="AC29" i="71"/>
  <c r="AB29" i="71"/>
  <c r="AA29" i="71"/>
  <c r="Z29" i="71"/>
  <c r="Y29" i="71"/>
  <c r="X29" i="71"/>
  <c r="W29" i="71"/>
  <c r="V29" i="71"/>
  <c r="U29" i="71"/>
  <c r="T29" i="71"/>
  <c r="AX29" i="71" s="1"/>
  <c r="AZ29" i="71" s="1"/>
  <c r="S29" i="71"/>
  <c r="B28" i="71"/>
  <c r="B31" i="71" s="1"/>
  <c r="B34" i="71" s="1"/>
  <c r="B37" i="71" s="1"/>
  <c r="B40" i="71" s="1"/>
  <c r="B43" i="71" s="1"/>
  <c r="B46" i="71" s="1"/>
  <c r="B49" i="71" s="1"/>
  <c r="B52" i="71" s="1"/>
  <c r="B55" i="71" s="1"/>
  <c r="B58" i="71" s="1"/>
  <c r="AW27" i="71"/>
  <c r="AV27" i="71"/>
  <c r="AU27" i="71"/>
  <c r="AT27" i="71"/>
  <c r="AS27" i="71"/>
  <c r="AR27" i="71"/>
  <c r="AQ27" i="71"/>
  <c r="AP27" i="71"/>
  <c r="AO27" i="71"/>
  <c r="AN27" i="71"/>
  <c r="AM27" i="71"/>
  <c r="AL27" i="71"/>
  <c r="AK27" i="71"/>
  <c r="AJ27" i="71"/>
  <c r="AI27" i="71"/>
  <c r="AH27" i="71"/>
  <c r="AG27" i="71"/>
  <c r="AF27" i="71"/>
  <c r="AE27" i="71"/>
  <c r="AD27" i="71"/>
  <c r="AC27" i="71"/>
  <c r="AB27" i="71"/>
  <c r="AA27" i="71"/>
  <c r="Z27" i="71"/>
  <c r="Y27" i="71"/>
  <c r="X27" i="71"/>
  <c r="W27" i="71"/>
  <c r="V27" i="71"/>
  <c r="U27" i="71"/>
  <c r="T27" i="71"/>
  <c r="S27" i="71"/>
  <c r="AX27" i="71" s="1"/>
  <c r="AZ27" i="71" s="1"/>
  <c r="F27" i="71"/>
  <c r="AW26" i="71"/>
  <c r="AV26" i="71"/>
  <c r="AU26" i="71"/>
  <c r="AT26" i="71"/>
  <c r="AS26" i="71"/>
  <c r="AR26" i="71"/>
  <c r="AQ26" i="71"/>
  <c r="AP26" i="71"/>
  <c r="AO26" i="71"/>
  <c r="AN26" i="71"/>
  <c r="AM26" i="71"/>
  <c r="AL26" i="71"/>
  <c r="AK26" i="71"/>
  <c r="AJ26" i="71"/>
  <c r="AI26" i="71"/>
  <c r="AH26" i="71"/>
  <c r="AG26" i="71"/>
  <c r="AF26" i="71"/>
  <c r="AE26" i="71"/>
  <c r="AD26" i="71"/>
  <c r="AC26" i="71"/>
  <c r="AB26" i="71"/>
  <c r="AA26" i="71"/>
  <c r="Z26" i="71"/>
  <c r="Y26" i="71"/>
  <c r="X26" i="71"/>
  <c r="W26" i="71"/>
  <c r="V26" i="71"/>
  <c r="U26" i="71"/>
  <c r="T26" i="71"/>
  <c r="S26" i="71"/>
  <c r="B25" i="71"/>
  <c r="AW24" i="71"/>
  <c r="AV24" i="71"/>
  <c r="AU24" i="71"/>
  <c r="AT24" i="71"/>
  <c r="AS24" i="71"/>
  <c r="AR24" i="71"/>
  <c r="AQ24" i="71"/>
  <c r="AP24" i="71"/>
  <c r="AO24" i="71"/>
  <c r="AN24" i="71"/>
  <c r="AM24" i="71"/>
  <c r="AL24" i="71"/>
  <c r="AK24" i="71"/>
  <c r="AJ24" i="71"/>
  <c r="AI24" i="71"/>
  <c r="AH24" i="71"/>
  <c r="AG24" i="71"/>
  <c r="AF24" i="71"/>
  <c r="AE24" i="71"/>
  <c r="AD24" i="71"/>
  <c r="AC24" i="71"/>
  <c r="AB24" i="71"/>
  <c r="AA24" i="71"/>
  <c r="Z24" i="71"/>
  <c r="AX24" i="71" s="1"/>
  <c r="AZ24" i="71" s="1"/>
  <c r="Y24" i="71"/>
  <c r="X24" i="71"/>
  <c r="W24" i="71"/>
  <c r="V24" i="71"/>
  <c r="U24" i="71"/>
  <c r="T24" i="71"/>
  <c r="S24" i="71"/>
  <c r="F24" i="71"/>
  <c r="AE71" i="71" s="1"/>
  <c r="AW23" i="71"/>
  <c r="AV23" i="71"/>
  <c r="AU23" i="71"/>
  <c r="AT23" i="71"/>
  <c r="AS23" i="71"/>
  <c r="AR23" i="71"/>
  <c r="AQ23" i="71"/>
  <c r="AP23" i="71"/>
  <c r="AO23" i="71"/>
  <c r="AN23" i="71"/>
  <c r="AM23" i="71"/>
  <c r="AL23" i="71"/>
  <c r="AK23" i="71"/>
  <c r="AJ23" i="71"/>
  <c r="AI23" i="71"/>
  <c r="AH23" i="71"/>
  <c r="AG23" i="71"/>
  <c r="AF23" i="71"/>
  <c r="AE23" i="71"/>
  <c r="AD23" i="71"/>
  <c r="AC23" i="71"/>
  <c r="AB23" i="71"/>
  <c r="AA23" i="71"/>
  <c r="Z23" i="71"/>
  <c r="Y23" i="71"/>
  <c r="X23" i="71"/>
  <c r="W23" i="71"/>
  <c r="V23" i="71"/>
  <c r="U23" i="71"/>
  <c r="T23" i="71"/>
  <c r="AX23" i="71" s="1"/>
  <c r="AZ23" i="71" s="1"/>
  <c r="S23" i="71"/>
  <c r="AV21" i="71"/>
  <c r="AQ21" i="71"/>
  <c r="AO21" i="71"/>
  <c r="AN21" i="71"/>
  <c r="AI21" i="71"/>
  <c r="AG21" i="71"/>
  <c r="AF21" i="71"/>
  <c r="AA21" i="71"/>
  <c r="Y21" i="71"/>
  <c r="X21" i="71"/>
  <c r="S21" i="71"/>
  <c r="AV20" i="71"/>
  <c r="AU20" i="71"/>
  <c r="AU21" i="71" s="1"/>
  <c r="AT20" i="71"/>
  <c r="AT21" i="71" s="1"/>
  <c r="AS20" i="71"/>
  <c r="AS21" i="71" s="1"/>
  <c r="AQ20" i="71"/>
  <c r="AP20" i="71"/>
  <c r="AP21" i="71" s="1"/>
  <c r="AO20" i="71"/>
  <c r="AN20" i="71"/>
  <c r="AM20" i="71"/>
  <c r="AM21" i="71" s="1"/>
  <c r="AL20" i="71"/>
  <c r="AL21" i="71" s="1"/>
  <c r="AK20" i="71"/>
  <c r="AK21" i="71" s="1"/>
  <c r="AI20" i="71"/>
  <c r="AH20" i="71"/>
  <c r="AH21" i="71" s="1"/>
  <c r="AG20" i="71"/>
  <c r="AF20" i="71"/>
  <c r="AE20" i="71"/>
  <c r="AE21" i="71" s="1"/>
  <c r="AD20" i="71"/>
  <c r="AD21" i="71" s="1"/>
  <c r="AC20" i="71"/>
  <c r="AC21" i="71" s="1"/>
  <c r="AA20" i="71"/>
  <c r="Z20" i="71"/>
  <c r="Z21" i="71" s="1"/>
  <c r="Y20" i="71"/>
  <c r="X20" i="71"/>
  <c r="W20" i="71"/>
  <c r="W21" i="71" s="1"/>
  <c r="V20" i="71"/>
  <c r="V21" i="71" s="1"/>
  <c r="U20" i="71"/>
  <c r="U21" i="71" s="1"/>
  <c r="S20" i="71"/>
  <c r="AW19" i="71"/>
  <c r="AW20" i="71" s="1"/>
  <c r="AW21" i="71" s="1"/>
  <c r="AV19" i="71"/>
  <c r="AU19" i="71"/>
  <c r="AX17" i="71"/>
  <c r="BC14" i="71"/>
  <c r="BB8" i="71"/>
  <c r="AC2" i="71"/>
  <c r="AR20" i="71" s="1"/>
  <c r="AR21" i="71" s="1"/>
  <c r="AL62" i="71" l="1"/>
  <c r="T64" i="71"/>
  <c r="AC69" i="71"/>
  <c r="AQ71" i="71"/>
  <c r="AU71" i="71"/>
  <c r="AL71" i="71"/>
  <c r="AD71" i="71"/>
  <c r="V71" i="71"/>
  <c r="AS70" i="71"/>
  <c r="AK70" i="71"/>
  <c r="AC70" i="71"/>
  <c r="U70" i="71"/>
  <c r="AR69" i="71"/>
  <c r="AJ69" i="71"/>
  <c r="AB69" i="71"/>
  <c r="T69" i="71"/>
  <c r="AQ68" i="71"/>
  <c r="AI68" i="71"/>
  <c r="AA68" i="71"/>
  <c r="S68" i="71"/>
  <c r="AQ64" i="71"/>
  <c r="AI64" i="71"/>
  <c r="AA64" i="71"/>
  <c r="S64" i="71"/>
  <c r="AR63" i="71"/>
  <c r="AJ63" i="71"/>
  <c r="AB63" i="71"/>
  <c r="T63" i="71"/>
  <c r="AS62" i="71"/>
  <c r="AK62" i="71"/>
  <c r="AC62" i="71"/>
  <c r="U62" i="71"/>
  <c r="AT71" i="71"/>
  <c r="AK71" i="71"/>
  <c r="AC71" i="71"/>
  <c r="U71" i="71"/>
  <c r="AR70" i="71"/>
  <c r="AJ70" i="71"/>
  <c r="AB70" i="71"/>
  <c r="T70" i="71"/>
  <c r="AQ69" i="71"/>
  <c r="AI69" i="71"/>
  <c r="AA69" i="71"/>
  <c r="S69" i="71"/>
  <c r="AP68" i="71"/>
  <c r="AH68" i="71"/>
  <c r="Z68" i="71"/>
  <c r="AX64" i="71"/>
  <c r="AZ64" i="71" s="1"/>
  <c r="AP64" i="71"/>
  <c r="AH64" i="71"/>
  <c r="Z64" i="71"/>
  <c r="AQ63" i="71"/>
  <c r="AI63" i="71"/>
  <c r="AA63" i="71"/>
  <c r="S63" i="71"/>
  <c r="AR62" i="71"/>
  <c r="AJ62" i="71"/>
  <c r="AB62" i="71"/>
  <c r="T62" i="71"/>
  <c r="AS71" i="71"/>
  <c r="AJ71" i="71"/>
  <c r="AB71" i="71"/>
  <c r="T71" i="71"/>
  <c r="AQ70" i="71"/>
  <c r="AI70" i="71"/>
  <c r="AA70" i="71"/>
  <c r="S70" i="71"/>
  <c r="AP69" i="71"/>
  <c r="AH69" i="71"/>
  <c r="Z69" i="71"/>
  <c r="AW68" i="71"/>
  <c r="AO68" i="71"/>
  <c r="AG68" i="71"/>
  <c r="Y68" i="71"/>
  <c r="AW64" i="71"/>
  <c r="AO64" i="71"/>
  <c r="AG64" i="71"/>
  <c r="Y64" i="71"/>
  <c r="AX63" i="71"/>
  <c r="AZ63" i="71" s="1"/>
  <c r="AP63" i="71"/>
  <c r="AH63" i="71"/>
  <c r="Z63" i="71"/>
  <c r="AQ62" i="71"/>
  <c r="AI62" i="71"/>
  <c r="AA62" i="71"/>
  <c r="S62" i="71"/>
  <c r="AR71" i="71"/>
  <c r="AI71" i="71"/>
  <c r="AA71" i="71"/>
  <c r="S71" i="71"/>
  <c r="AP70" i="71"/>
  <c r="AH70" i="71"/>
  <c r="Z70" i="71"/>
  <c r="AW69" i="71"/>
  <c r="AO69" i="71"/>
  <c r="AG69" i="71"/>
  <c r="Y69" i="71"/>
  <c r="AV68" i="71"/>
  <c r="AN68" i="71"/>
  <c r="AF68" i="71"/>
  <c r="X68" i="71"/>
  <c r="AV64" i="71"/>
  <c r="AN64" i="71"/>
  <c r="AF64" i="71"/>
  <c r="X64" i="71"/>
  <c r="AW63" i="71"/>
  <c r="AO63" i="71"/>
  <c r="AG63" i="71"/>
  <c r="Y63" i="71"/>
  <c r="AX62" i="71"/>
  <c r="AZ62" i="71" s="1"/>
  <c r="AP62" i="71"/>
  <c r="AH62" i="71"/>
  <c r="Z62" i="71"/>
  <c r="AP71" i="71"/>
  <c r="AH71" i="71"/>
  <c r="Z71" i="71"/>
  <c r="AW70" i="71"/>
  <c r="AO70" i="71"/>
  <c r="AG70" i="71"/>
  <c r="Y70" i="71"/>
  <c r="AV69" i="71"/>
  <c r="AN69" i="71"/>
  <c r="AF69" i="71"/>
  <c r="X69" i="71"/>
  <c r="AU68" i="71"/>
  <c r="AM68" i="71"/>
  <c r="AE68" i="71"/>
  <c r="W68" i="71"/>
  <c r="AU64" i="71"/>
  <c r="AM64" i="71"/>
  <c r="AE64" i="71"/>
  <c r="W64" i="71"/>
  <c r="AV63" i="71"/>
  <c r="AN63" i="71"/>
  <c r="AF63" i="71"/>
  <c r="X63" i="71"/>
  <c r="AO71" i="71"/>
  <c r="AG71" i="71"/>
  <c r="Y71" i="71"/>
  <c r="AV70" i="71"/>
  <c r="AN70" i="71"/>
  <c r="AF70" i="71"/>
  <c r="X70" i="71"/>
  <c r="AU69" i="71"/>
  <c r="AM69" i="71"/>
  <c r="AE69" i="71"/>
  <c r="W69" i="71"/>
  <c r="AT68" i="71"/>
  <c r="AL68" i="71"/>
  <c r="AD68" i="71"/>
  <c r="V68" i="71"/>
  <c r="AT64" i="71"/>
  <c r="AL64" i="71"/>
  <c r="AD64" i="71"/>
  <c r="V64" i="71"/>
  <c r="AU63" i="71"/>
  <c r="AM63" i="71"/>
  <c r="AE63" i="71"/>
  <c r="W63" i="71"/>
  <c r="AV62" i="71"/>
  <c r="AN62" i="71"/>
  <c r="AF62" i="71"/>
  <c r="X62" i="71"/>
  <c r="AW71" i="71"/>
  <c r="AN71" i="71"/>
  <c r="AF71" i="71"/>
  <c r="X71" i="71"/>
  <c r="AU70" i="71"/>
  <c r="AM70" i="71"/>
  <c r="AE70" i="71"/>
  <c r="W70" i="71"/>
  <c r="AT69" i="71"/>
  <c r="AL69" i="71"/>
  <c r="AD69" i="71"/>
  <c r="V69" i="71"/>
  <c r="AS68" i="71"/>
  <c r="AK68" i="71"/>
  <c r="AC68" i="71"/>
  <c r="U68" i="71"/>
  <c r="AS64" i="71"/>
  <c r="AK64" i="71"/>
  <c r="AC64" i="71"/>
  <c r="U64" i="71"/>
  <c r="AT63" i="71"/>
  <c r="AL63" i="71"/>
  <c r="AD63" i="71"/>
  <c r="V63" i="71"/>
  <c r="AU62" i="71"/>
  <c r="AM62" i="71"/>
  <c r="AE62" i="71"/>
  <c r="W62" i="71"/>
  <c r="AO62" i="71"/>
  <c r="AB64" i="71"/>
  <c r="AK69" i="71"/>
  <c r="AM71" i="71"/>
  <c r="AT62" i="71"/>
  <c r="AJ64" i="71"/>
  <c r="AS69" i="71"/>
  <c r="AV71" i="71"/>
  <c r="AX26" i="71"/>
  <c r="AZ26" i="71" s="1"/>
  <c r="AW62" i="71"/>
  <c r="AR64" i="71"/>
  <c r="T68" i="71"/>
  <c r="V70" i="71"/>
  <c r="AX32" i="71"/>
  <c r="AZ32" i="71" s="1"/>
  <c r="AX33" i="71"/>
  <c r="AZ33" i="71" s="1"/>
  <c r="AX38" i="71"/>
  <c r="AZ38" i="71" s="1"/>
  <c r="AX39" i="71"/>
  <c r="AZ39" i="71" s="1"/>
  <c r="AX44" i="71"/>
  <c r="AZ44" i="71" s="1"/>
  <c r="AX45" i="71"/>
  <c r="AZ45" i="71" s="1"/>
  <c r="AX50" i="71"/>
  <c r="AZ50" i="71" s="1"/>
  <c r="AX51" i="71"/>
  <c r="AZ51" i="71" s="1"/>
  <c r="AX56" i="71"/>
  <c r="AZ56" i="71" s="1"/>
  <c r="AX57" i="71"/>
  <c r="AZ57" i="71" s="1"/>
  <c r="V62" i="71"/>
  <c r="U63" i="71"/>
  <c r="AB68" i="71"/>
  <c r="AD70" i="71"/>
  <c r="AL70" i="71"/>
  <c r="AD62" i="71"/>
  <c r="AK63" i="71"/>
  <c r="AR68" i="71"/>
  <c r="AT70" i="71"/>
  <c r="T20" i="71"/>
  <c r="T21" i="71" s="1"/>
  <c r="AB20" i="71"/>
  <c r="AB21" i="71" s="1"/>
  <c r="AJ20" i="71"/>
  <c r="AJ21" i="71" s="1"/>
  <c r="T47" i="66" l="1"/>
  <c r="R47" i="66"/>
  <c r="D47" i="66"/>
  <c r="X46" i="66"/>
  <c r="Z46" i="66" s="1"/>
  <c r="T46" i="66"/>
  <c r="R46" i="66"/>
  <c r="P46" i="66"/>
  <c r="N46" i="66"/>
  <c r="L46" i="66"/>
  <c r="T45" i="66"/>
  <c r="R45" i="66"/>
  <c r="X45" i="66" s="1"/>
  <c r="X47" i="66" s="1"/>
  <c r="Z47" i="66" s="1"/>
  <c r="P45" i="66"/>
  <c r="N45" i="66"/>
  <c r="L45" i="66"/>
  <c r="L47" i="66" s="1"/>
  <c r="X44" i="66"/>
  <c r="Z44" i="66" s="1"/>
  <c r="T44" i="66"/>
  <c r="R44" i="66"/>
  <c r="D44" i="66"/>
  <c r="T43" i="66"/>
  <c r="R43" i="66"/>
  <c r="X43" i="66" s="1"/>
  <c r="Z43" i="66" s="1"/>
  <c r="P43" i="66"/>
  <c r="N43" i="66"/>
  <c r="L43" i="66"/>
  <c r="T42" i="66"/>
  <c r="R42" i="66"/>
  <c r="X42" i="66" s="1"/>
  <c r="P42" i="66"/>
  <c r="N42" i="66"/>
  <c r="L42" i="66"/>
  <c r="L44" i="66" s="1"/>
  <c r="T41" i="66"/>
  <c r="R41" i="66"/>
  <c r="D41" i="66"/>
  <c r="X40" i="66"/>
  <c r="Z40" i="66" s="1"/>
  <c r="T40" i="66"/>
  <c r="R40" i="66"/>
  <c r="P40" i="66"/>
  <c r="N40" i="66"/>
  <c r="L40" i="66"/>
  <c r="L41" i="66" s="1"/>
  <c r="Z39" i="66"/>
  <c r="T39" i="66"/>
  <c r="R39" i="66"/>
  <c r="X39" i="66" s="1"/>
  <c r="X41" i="66" s="1"/>
  <c r="P39" i="66"/>
  <c r="N39" i="66"/>
  <c r="L39" i="66"/>
  <c r="D38" i="66"/>
  <c r="D37" i="66"/>
  <c r="D36" i="66"/>
  <c r="D35" i="66"/>
  <c r="D34" i="66"/>
  <c r="D33" i="66"/>
  <c r="D32" i="66"/>
  <c r="D31" i="66"/>
  <c r="D30" i="66"/>
  <c r="D29" i="66"/>
  <c r="D28" i="66"/>
  <c r="D27" i="66"/>
  <c r="D26" i="66"/>
  <c r="D25" i="66"/>
  <c r="D24" i="66"/>
  <c r="D23" i="66"/>
  <c r="X22" i="66"/>
  <c r="Z22" i="66" s="1"/>
  <c r="T22" i="66"/>
  <c r="R22" i="66"/>
  <c r="P22" i="66"/>
  <c r="N22" i="66"/>
  <c r="L22" i="66"/>
  <c r="D22" i="66"/>
  <c r="T21" i="66"/>
  <c r="R21" i="66"/>
  <c r="X21" i="66" s="1"/>
  <c r="Z21" i="66" s="1"/>
  <c r="P21" i="66"/>
  <c r="N21" i="66"/>
  <c r="L21" i="66"/>
  <c r="D21" i="66"/>
  <c r="T20" i="66"/>
  <c r="R20" i="66"/>
  <c r="X20" i="66" s="1"/>
  <c r="Z20" i="66" s="1"/>
  <c r="P20" i="66"/>
  <c r="N20" i="66"/>
  <c r="L20" i="66"/>
  <c r="D20" i="66"/>
  <c r="T19" i="66"/>
  <c r="R19" i="66"/>
  <c r="X19" i="66" s="1"/>
  <c r="Z19" i="66" s="1"/>
  <c r="P19" i="66"/>
  <c r="N19" i="66"/>
  <c r="L19" i="66"/>
  <c r="D19" i="66"/>
  <c r="X18" i="66"/>
  <c r="Z18" i="66" s="1"/>
  <c r="T18" i="66"/>
  <c r="R18" i="66"/>
  <c r="P18" i="66"/>
  <c r="N18" i="66"/>
  <c r="L18" i="66"/>
  <c r="D18" i="66"/>
  <c r="X17" i="66"/>
  <c r="Z17" i="66" s="1"/>
  <c r="T17" i="66"/>
  <c r="R17" i="66"/>
  <c r="P17" i="66"/>
  <c r="N17" i="66"/>
  <c r="L17" i="66"/>
  <c r="D17" i="66"/>
  <c r="T16" i="66"/>
  <c r="R16" i="66"/>
  <c r="X16" i="66" s="1"/>
  <c r="Z16" i="66" s="1"/>
  <c r="P16" i="66"/>
  <c r="N16" i="66"/>
  <c r="L16" i="66"/>
  <c r="D16" i="66"/>
  <c r="T15" i="66"/>
  <c r="R15" i="66"/>
  <c r="X15" i="66" s="1"/>
  <c r="Z15" i="66" s="1"/>
  <c r="P15" i="66"/>
  <c r="N15" i="66"/>
  <c r="L15" i="66"/>
  <c r="D15" i="66"/>
  <c r="X14" i="66"/>
  <c r="Z14" i="66" s="1"/>
  <c r="T14" i="66"/>
  <c r="R14" i="66"/>
  <c r="P14" i="66"/>
  <c r="N14" i="66"/>
  <c r="L14" i="66"/>
  <c r="D14" i="66"/>
  <c r="T13" i="66"/>
  <c r="R13" i="66"/>
  <c r="X13" i="66" s="1"/>
  <c r="Z13" i="66" s="1"/>
  <c r="P13" i="66"/>
  <c r="N13" i="66"/>
  <c r="L13" i="66"/>
  <c r="D13" i="66"/>
  <c r="T12" i="66"/>
  <c r="R12" i="66"/>
  <c r="X12" i="66" s="1"/>
  <c r="Z12" i="66" s="1"/>
  <c r="P12" i="66"/>
  <c r="N12" i="66"/>
  <c r="L12" i="66"/>
  <c r="D12" i="66"/>
  <c r="T11" i="66"/>
  <c r="R11" i="66"/>
  <c r="X11" i="66" s="1"/>
  <c r="Z11" i="66" s="1"/>
  <c r="P11" i="66"/>
  <c r="N11" i="66"/>
  <c r="L11" i="66"/>
  <c r="D11" i="66"/>
  <c r="X10" i="66"/>
  <c r="Z10" i="66" s="1"/>
  <c r="T10" i="66"/>
  <c r="R10" i="66"/>
  <c r="P10" i="66"/>
  <c r="N10" i="66"/>
  <c r="L10" i="66"/>
  <c r="D10" i="66"/>
  <c r="X9" i="66"/>
  <c r="Z9" i="66" s="1"/>
  <c r="T9" i="66"/>
  <c r="R9" i="66"/>
  <c r="P9" i="66"/>
  <c r="N9" i="66"/>
  <c r="L9" i="66"/>
  <c r="D9" i="66"/>
  <c r="T8" i="66"/>
  <c r="R8" i="66"/>
  <c r="X8" i="66" s="1"/>
  <c r="Z8" i="66" s="1"/>
  <c r="P8" i="66"/>
  <c r="N8" i="66"/>
  <c r="L8" i="66"/>
  <c r="D8" i="66"/>
  <c r="T7" i="66"/>
  <c r="R7" i="66"/>
  <c r="X7" i="66" s="1"/>
  <c r="Z7" i="66" s="1"/>
  <c r="P7" i="66"/>
  <c r="N7" i="66"/>
  <c r="L7" i="66"/>
  <c r="D7" i="66"/>
  <c r="X6" i="66"/>
  <c r="Z6" i="66" s="1"/>
  <c r="T6" i="66"/>
  <c r="R6" i="66"/>
  <c r="L6" i="66"/>
  <c r="D6" i="66"/>
  <c r="Y75" i="65"/>
  <c r="Y74" i="65"/>
  <c r="Y73" i="65"/>
  <c r="AY68" i="65"/>
  <c r="AX68" i="65"/>
  <c r="AW68" i="65"/>
  <c r="AV68" i="65"/>
  <c r="AU68" i="65"/>
  <c r="AT68" i="65"/>
  <c r="AS68" i="65"/>
  <c r="AR68" i="65"/>
  <c r="AQ68" i="65"/>
  <c r="AP68" i="65"/>
  <c r="AO68" i="65"/>
  <c r="AN68" i="65"/>
  <c r="AM68" i="65"/>
  <c r="AL68" i="65"/>
  <c r="AK68" i="65"/>
  <c r="AJ68" i="65"/>
  <c r="AI68" i="65"/>
  <c r="AH68" i="65"/>
  <c r="AG68" i="65"/>
  <c r="AF68" i="65"/>
  <c r="AE68" i="65"/>
  <c r="AD68" i="65"/>
  <c r="AC68" i="65"/>
  <c r="AB68" i="65"/>
  <c r="AA68" i="65"/>
  <c r="Z68" i="65"/>
  <c r="Y68" i="65"/>
  <c r="X68" i="65"/>
  <c r="W68" i="65"/>
  <c r="V68" i="65"/>
  <c r="U68" i="65"/>
  <c r="AZ68" i="65" s="1"/>
  <c r="BB68" i="65" s="1"/>
  <c r="G68" i="65"/>
  <c r="AY67" i="65"/>
  <c r="AX67" i="65"/>
  <c r="AW67" i="65"/>
  <c r="AV67" i="65"/>
  <c r="AU67" i="65"/>
  <c r="AT67" i="65"/>
  <c r="AS67" i="65"/>
  <c r="AR67" i="65"/>
  <c r="AQ67" i="65"/>
  <c r="AP67" i="65"/>
  <c r="AO67" i="65"/>
  <c r="AN67" i="65"/>
  <c r="AM67" i="65"/>
  <c r="AL67" i="65"/>
  <c r="AK67" i="65"/>
  <c r="AJ67" i="65"/>
  <c r="AI67" i="65"/>
  <c r="AH67" i="65"/>
  <c r="AG67" i="65"/>
  <c r="AF67" i="65"/>
  <c r="AE67" i="65"/>
  <c r="AD67" i="65"/>
  <c r="AC67" i="65"/>
  <c r="AB67" i="65"/>
  <c r="AA67" i="65"/>
  <c r="Z67" i="65"/>
  <c r="AZ67" i="65" s="1"/>
  <c r="BB67" i="65" s="1"/>
  <c r="Y67" i="65"/>
  <c r="X67" i="65"/>
  <c r="W67" i="65"/>
  <c r="V67" i="65"/>
  <c r="U67" i="65"/>
  <c r="F67" i="65"/>
  <c r="AY65" i="65"/>
  <c r="AX65" i="65"/>
  <c r="AW65" i="65"/>
  <c r="AV65" i="65"/>
  <c r="AU65" i="65"/>
  <c r="AT65" i="65"/>
  <c r="AS65" i="65"/>
  <c r="AR65" i="65"/>
  <c r="AQ65" i="65"/>
  <c r="AP65" i="65"/>
  <c r="AO65" i="65"/>
  <c r="AN65" i="65"/>
  <c r="AM65" i="65"/>
  <c r="AL65" i="65"/>
  <c r="AK65" i="65"/>
  <c r="AJ65" i="65"/>
  <c r="AI65" i="65"/>
  <c r="AH65" i="65"/>
  <c r="AG65" i="65"/>
  <c r="AF65" i="65"/>
  <c r="AE65" i="65"/>
  <c r="AD65" i="65"/>
  <c r="AC65" i="65"/>
  <c r="AB65" i="65"/>
  <c r="AA65" i="65"/>
  <c r="Z65" i="65"/>
  <c r="Y65" i="65"/>
  <c r="X65" i="65"/>
  <c r="W65" i="65"/>
  <c r="V65" i="65"/>
  <c r="U65" i="65"/>
  <c r="G65" i="65"/>
  <c r="AY64" i="65"/>
  <c r="AX64" i="65"/>
  <c r="AW64" i="65"/>
  <c r="AV64" i="65"/>
  <c r="AU64" i="65"/>
  <c r="AT64" i="65"/>
  <c r="AS64" i="65"/>
  <c r="AR64" i="65"/>
  <c r="AQ64" i="65"/>
  <c r="AP64" i="65"/>
  <c r="AO64" i="65"/>
  <c r="AN64" i="65"/>
  <c r="AM64" i="65"/>
  <c r="AL64" i="65"/>
  <c r="AK64" i="65"/>
  <c r="AJ64" i="65"/>
  <c r="AI64" i="65"/>
  <c r="AH64" i="65"/>
  <c r="AG64" i="65"/>
  <c r="AF64" i="65"/>
  <c r="AE64" i="65"/>
  <c r="AD64" i="65"/>
  <c r="AC64" i="65"/>
  <c r="AB64" i="65"/>
  <c r="AA64" i="65"/>
  <c r="Z64" i="65"/>
  <c r="Y64" i="65"/>
  <c r="X64" i="65"/>
  <c r="W64" i="65"/>
  <c r="V64" i="65"/>
  <c r="U64" i="65"/>
  <c r="F64" i="65"/>
  <c r="AY62" i="65"/>
  <c r="AX62" i="65"/>
  <c r="AW62" i="65"/>
  <c r="AV62" i="65"/>
  <c r="AU62" i="65"/>
  <c r="AT62" i="65"/>
  <c r="AS62" i="65"/>
  <c r="AR62" i="65"/>
  <c r="AQ62" i="65"/>
  <c r="AP62" i="65"/>
  <c r="AO62" i="65"/>
  <c r="AN62" i="65"/>
  <c r="AM62" i="65"/>
  <c r="AL62" i="65"/>
  <c r="AK62" i="65"/>
  <c r="AJ62" i="65"/>
  <c r="AI62" i="65"/>
  <c r="AH62" i="65"/>
  <c r="AG62" i="65"/>
  <c r="AF62" i="65"/>
  <c r="AE62" i="65"/>
  <c r="AD62" i="65"/>
  <c r="AC62" i="65"/>
  <c r="AB62" i="65"/>
  <c r="AA62" i="65"/>
  <c r="Z62" i="65"/>
  <c r="AZ62" i="65" s="1"/>
  <c r="BB62" i="65" s="1"/>
  <c r="Y62" i="65"/>
  <c r="X62" i="65"/>
  <c r="W62" i="65"/>
  <c r="V62" i="65"/>
  <c r="U62" i="65"/>
  <c r="G62" i="65"/>
  <c r="AY61" i="65"/>
  <c r="AX61" i="65"/>
  <c r="AW61" i="65"/>
  <c r="AV61" i="65"/>
  <c r="AU61" i="65"/>
  <c r="AT61" i="65"/>
  <c r="AS61" i="65"/>
  <c r="AR61" i="65"/>
  <c r="AQ61" i="65"/>
  <c r="AP61" i="65"/>
  <c r="AO61" i="65"/>
  <c r="AN61" i="65"/>
  <c r="AM61" i="65"/>
  <c r="AL61" i="65"/>
  <c r="AK61" i="65"/>
  <c r="AJ61" i="65"/>
  <c r="AI61" i="65"/>
  <c r="AH61" i="65"/>
  <c r="AG61" i="65"/>
  <c r="AF61" i="65"/>
  <c r="AE61" i="65"/>
  <c r="AD61" i="65"/>
  <c r="AC61" i="65"/>
  <c r="AB61" i="65"/>
  <c r="AA61" i="65"/>
  <c r="Z61" i="65"/>
  <c r="Y61" i="65"/>
  <c r="X61" i="65"/>
  <c r="W61" i="65"/>
  <c r="V61" i="65"/>
  <c r="AZ61" i="65" s="1"/>
  <c r="BB61" i="65" s="1"/>
  <c r="U61" i="65"/>
  <c r="F61" i="65"/>
  <c r="AY59" i="65"/>
  <c r="AX59" i="65"/>
  <c r="AW59" i="65"/>
  <c r="AV59" i="65"/>
  <c r="AU59" i="65"/>
  <c r="AT59" i="65"/>
  <c r="AS59" i="65"/>
  <c r="AR59" i="65"/>
  <c r="AQ59" i="65"/>
  <c r="AP59" i="65"/>
  <c r="AO59" i="65"/>
  <c r="AN59" i="65"/>
  <c r="AM59" i="65"/>
  <c r="AL59" i="65"/>
  <c r="AK59" i="65"/>
  <c r="AJ59" i="65"/>
  <c r="AI59" i="65"/>
  <c r="AH59" i="65"/>
  <c r="AG59" i="65"/>
  <c r="AF59" i="65"/>
  <c r="AE59" i="65"/>
  <c r="AD59" i="65"/>
  <c r="AC59" i="65"/>
  <c r="AB59" i="65"/>
  <c r="AA59" i="65"/>
  <c r="Z59" i="65"/>
  <c r="Y59" i="65"/>
  <c r="X59" i="65"/>
  <c r="W59" i="65"/>
  <c r="V59" i="65"/>
  <c r="U59" i="65"/>
  <c r="G59" i="65"/>
  <c r="AY58" i="65"/>
  <c r="AX58" i="65"/>
  <c r="AW58" i="65"/>
  <c r="AV58" i="65"/>
  <c r="AU58" i="65"/>
  <c r="AT58" i="65"/>
  <c r="AS58" i="65"/>
  <c r="AR58" i="65"/>
  <c r="AQ58" i="65"/>
  <c r="AP58" i="65"/>
  <c r="AO58" i="65"/>
  <c r="AN58" i="65"/>
  <c r="AM58" i="65"/>
  <c r="AL58" i="65"/>
  <c r="AK58" i="65"/>
  <c r="AJ58" i="65"/>
  <c r="AI58" i="65"/>
  <c r="AH58" i="65"/>
  <c r="AG58" i="65"/>
  <c r="AF58" i="65"/>
  <c r="AE58" i="65"/>
  <c r="AD58" i="65"/>
  <c r="AC58" i="65"/>
  <c r="AB58" i="65"/>
  <c r="AA58" i="65"/>
  <c r="Z58" i="65"/>
  <c r="Y58" i="65"/>
  <c r="X58" i="65"/>
  <c r="W58" i="65"/>
  <c r="V58" i="65"/>
  <c r="U58" i="65"/>
  <c r="F58" i="65"/>
  <c r="AY56" i="65"/>
  <c r="AX56" i="65"/>
  <c r="AW56" i="65"/>
  <c r="AV56" i="65"/>
  <c r="AU56" i="65"/>
  <c r="AT56" i="65"/>
  <c r="AS56" i="65"/>
  <c r="AR56" i="65"/>
  <c r="AQ56" i="65"/>
  <c r="AP56" i="65"/>
  <c r="AO56" i="65"/>
  <c r="AN56" i="65"/>
  <c r="AM56" i="65"/>
  <c r="AL56" i="65"/>
  <c r="AK56" i="65"/>
  <c r="AJ56" i="65"/>
  <c r="AI56" i="65"/>
  <c r="AH56" i="65"/>
  <c r="AG56" i="65"/>
  <c r="AF56" i="65"/>
  <c r="AE56" i="65"/>
  <c r="AD56" i="65"/>
  <c r="AC56" i="65"/>
  <c r="AB56" i="65"/>
  <c r="AA56" i="65"/>
  <c r="Z56" i="65"/>
  <c r="Y56" i="65"/>
  <c r="X56" i="65"/>
  <c r="W56" i="65"/>
  <c r="V56" i="65"/>
  <c r="AZ56" i="65" s="1"/>
  <c r="BB56" i="65" s="1"/>
  <c r="U56" i="65"/>
  <c r="G56" i="65"/>
  <c r="AY55" i="65"/>
  <c r="AX55" i="65"/>
  <c r="AW55" i="65"/>
  <c r="AV55" i="65"/>
  <c r="AU55" i="65"/>
  <c r="AT55" i="65"/>
  <c r="AS55" i="65"/>
  <c r="AR55" i="65"/>
  <c r="AQ55" i="65"/>
  <c r="AP55" i="65"/>
  <c r="AO55" i="65"/>
  <c r="AN55" i="65"/>
  <c r="AM55" i="65"/>
  <c r="AL55" i="65"/>
  <c r="AK55" i="65"/>
  <c r="AJ55" i="65"/>
  <c r="AI55" i="65"/>
  <c r="AH55" i="65"/>
  <c r="AG55" i="65"/>
  <c r="AF55" i="65"/>
  <c r="AE55" i="65"/>
  <c r="AD55" i="65"/>
  <c r="AC55" i="65"/>
  <c r="AB55" i="65"/>
  <c r="AA55" i="65"/>
  <c r="Z55" i="65"/>
  <c r="Y55" i="65"/>
  <c r="X55" i="65"/>
  <c r="W55" i="65"/>
  <c r="V55" i="65"/>
  <c r="U55" i="65"/>
  <c r="F55" i="65"/>
  <c r="AY53" i="65"/>
  <c r="AX53" i="65"/>
  <c r="AW53" i="65"/>
  <c r="AV53" i="65"/>
  <c r="AU53" i="65"/>
  <c r="AT53" i="65"/>
  <c r="AS53" i="65"/>
  <c r="AR53" i="65"/>
  <c r="AQ53" i="65"/>
  <c r="AP53" i="65"/>
  <c r="AO53" i="65"/>
  <c r="AN53" i="65"/>
  <c r="AM53" i="65"/>
  <c r="AL53" i="65"/>
  <c r="AK53" i="65"/>
  <c r="AJ53" i="65"/>
  <c r="AI53" i="65"/>
  <c r="AH53" i="65"/>
  <c r="AG53" i="65"/>
  <c r="AF53" i="65"/>
  <c r="AE53" i="65"/>
  <c r="AD53" i="65"/>
  <c r="AC53" i="65"/>
  <c r="AB53" i="65"/>
  <c r="AA53" i="65"/>
  <c r="Z53" i="65"/>
  <c r="Y53" i="65"/>
  <c r="X53" i="65"/>
  <c r="W53" i="65"/>
  <c r="V53" i="65"/>
  <c r="U53" i="65"/>
  <c r="G53" i="65"/>
  <c r="BB52" i="65"/>
  <c r="AY52" i="65"/>
  <c r="AX52" i="65"/>
  <c r="AW52" i="65"/>
  <c r="AV52" i="65"/>
  <c r="AU52" i="65"/>
  <c r="AT52" i="65"/>
  <c r="AS52" i="65"/>
  <c r="AR52" i="65"/>
  <c r="AQ52" i="65"/>
  <c r="AP52" i="65"/>
  <c r="AO52" i="65"/>
  <c r="AN52" i="65"/>
  <c r="AM52" i="65"/>
  <c r="AL52" i="65"/>
  <c r="AK52" i="65"/>
  <c r="AJ52" i="65"/>
  <c r="AI52" i="65"/>
  <c r="AH52" i="65"/>
  <c r="AG52" i="65"/>
  <c r="AF52" i="65"/>
  <c r="AE52" i="65"/>
  <c r="AD52" i="65"/>
  <c r="AC52" i="65"/>
  <c r="AB52" i="65"/>
  <c r="AA52" i="65"/>
  <c r="Z52" i="65"/>
  <c r="Y52" i="65"/>
  <c r="X52" i="65"/>
  <c r="W52" i="65"/>
  <c r="V52" i="65"/>
  <c r="U52" i="65"/>
  <c r="AZ52" i="65" s="1"/>
  <c r="F52" i="65"/>
  <c r="AY50" i="65"/>
  <c r="AX50" i="65"/>
  <c r="AW50" i="65"/>
  <c r="AV50" i="65"/>
  <c r="AU50" i="65"/>
  <c r="AT50" i="65"/>
  <c r="AS50" i="65"/>
  <c r="AR50" i="65"/>
  <c r="AQ50" i="65"/>
  <c r="AP50" i="65"/>
  <c r="AO50" i="65"/>
  <c r="AN50" i="65"/>
  <c r="AM50" i="65"/>
  <c r="AL50" i="65"/>
  <c r="AK50" i="65"/>
  <c r="AJ50" i="65"/>
  <c r="AI50" i="65"/>
  <c r="AH50" i="65"/>
  <c r="AG50" i="65"/>
  <c r="AF50" i="65"/>
  <c r="AE50" i="65"/>
  <c r="AD50" i="65"/>
  <c r="AC50" i="65"/>
  <c r="AB50" i="65"/>
  <c r="AA50" i="65"/>
  <c r="Z50" i="65"/>
  <c r="Y50" i="65"/>
  <c r="X50" i="65"/>
  <c r="W50" i="65"/>
  <c r="V50" i="65"/>
  <c r="U50" i="65"/>
  <c r="AZ50" i="65" s="1"/>
  <c r="BB50" i="65" s="1"/>
  <c r="G50" i="65"/>
  <c r="AY49" i="65"/>
  <c r="AX49" i="65"/>
  <c r="AW49" i="65"/>
  <c r="AV49" i="65"/>
  <c r="AU49" i="65"/>
  <c r="AT49" i="65"/>
  <c r="AS49" i="65"/>
  <c r="AR49" i="65"/>
  <c r="AQ49" i="65"/>
  <c r="AP49" i="65"/>
  <c r="AO49" i="65"/>
  <c r="AN49" i="65"/>
  <c r="AM49" i="65"/>
  <c r="AL49" i="65"/>
  <c r="AK49" i="65"/>
  <c r="AJ49" i="65"/>
  <c r="AI49" i="65"/>
  <c r="AH49" i="65"/>
  <c r="AG49" i="65"/>
  <c r="AF49" i="65"/>
  <c r="AE49" i="65"/>
  <c r="AD49" i="65"/>
  <c r="AC49" i="65"/>
  <c r="AB49" i="65"/>
  <c r="AA49" i="65"/>
  <c r="Z49" i="65"/>
  <c r="Y49" i="65"/>
  <c r="X49" i="65"/>
  <c r="W49" i="65"/>
  <c r="V49" i="65"/>
  <c r="U49" i="65"/>
  <c r="AZ49" i="65" s="1"/>
  <c r="BB49" i="65" s="1"/>
  <c r="F49" i="65"/>
  <c r="AY47" i="65"/>
  <c r="AX47" i="65"/>
  <c r="AW47" i="65"/>
  <c r="AV47" i="65"/>
  <c r="AU47" i="65"/>
  <c r="AT47" i="65"/>
  <c r="AS47" i="65"/>
  <c r="AR47" i="65"/>
  <c r="AQ47" i="65"/>
  <c r="AP47" i="65"/>
  <c r="AO47" i="65"/>
  <c r="AN47" i="65"/>
  <c r="AM47" i="65"/>
  <c r="AL47" i="65"/>
  <c r="AK47" i="65"/>
  <c r="AJ47" i="65"/>
  <c r="AI47" i="65"/>
  <c r="AH47" i="65"/>
  <c r="AG47" i="65"/>
  <c r="AF47" i="65"/>
  <c r="AE47" i="65"/>
  <c r="AD47" i="65"/>
  <c r="AC47" i="65"/>
  <c r="AB47" i="65"/>
  <c r="AA47" i="65"/>
  <c r="Z47" i="65"/>
  <c r="Y47" i="65"/>
  <c r="X47" i="65"/>
  <c r="W47" i="65"/>
  <c r="V47" i="65"/>
  <c r="U47" i="65"/>
  <c r="G47" i="65"/>
  <c r="AY46" i="65"/>
  <c r="AX46" i="65"/>
  <c r="AW46" i="65"/>
  <c r="AV46" i="65"/>
  <c r="AU46" i="65"/>
  <c r="AT46" i="65"/>
  <c r="AS46" i="65"/>
  <c r="AR46" i="65"/>
  <c r="AQ46" i="65"/>
  <c r="AP46" i="65"/>
  <c r="AO46" i="65"/>
  <c r="AN46" i="65"/>
  <c r="AM46" i="65"/>
  <c r="AL46" i="65"/>
  <c r="AK46" i="65"/>
  <c r="AJ46" i="65"/>
  <c r="AI46" i="65"/>
  <c r="AH46" i="65"/>
  <c r="AG46" i="65"/>
  <c r="AF46" i="65"/>
  <c r="AE46" i="65"/>
  <c r="AD46" i="65"/>
  <c r="AC46" i="65"/>
  <c r="AB46" i="65"/>
  <c r="AA46" i="65"/>
  <c r="Z46" i="65"/>
  <c r="Y46" i="65"/>
  <c r="X46" i="65"/>
  <c r="W46" i="65"/>
  <c r="V46" i="65"/>
  <c r="U46" i="65"/>
  <c r="F46" i="65"/>
  <c r="AY44" i="65"/>
  <c r="AX44" i="65"/>
  <c r="AW44" i="65"/>
  <c r="AV44" i="65"/>
  <c r="AU44" i="65"/>
  <c r="AT44" i="65"/>
  <c r="AS44" i="65"/>
  <c r="AR44" i="65"/>
  <c r="AQ44" i="65"/>
  <c r="AP44" i="65"/>
  <c r="AO44" i="65"/>
  <c r="AN44" i="65"/>
  <c r="AM44" i="65"/>
  <c r="AL44" i="65"/>
  <c r="AK44" i="65"/>
  <c r="AJ44" i="65"/>
  <c r="AI44" i="65"/>
  <c r="AH44" i="65"/>
  <c r="AG44" i="65"/>
  <c r="AF44" i="65"/>
  <c r="AE44" i="65"/>
  <c r="AD44" i="65"/>
  <c r="AC44" i="65"/>
  <c r="AB44" i="65"/>
  <c r="AA44" i="65"/>
  <c r="Z44" i="65"/>
  <c r="Y44" i="65"/>
  <c r="X44" i="65"/>
  <c r="W44" i="65"/>
  <c r="V44" i="65"/>
  <c r="U44" i="65"/>
  <c r="G44"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AZ43" i="65" s="1"/>
  <c r="BB43" i="65" s="1"/>
  <c r="Y43" i="65"/>
  <c r="X43" i="65"/>
  <c r="W43" i="65"/>
  <c r="V43" i="65"/>
  <c r="U43" i="65"/>
  <c r="F43"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G41"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F40" i="65"/>
  <c r="AY38" i="65"/>
  <c r="AX38" i="65"/>
  <c r="AW38" i="65"/>
  <c r="AV38" i="65"/>
  <c r="AU38" i="65"/>
  <c r="AT38" i="65"/>
  <c r="AS38" i="65"/>
  <c r="AR38" i="65"/>
  <c r="AQ38" i="65"/>
  <c r="AP38" i="65"/>
  <c r="AO38" i="65"/>
  <c r="AN38" i="65"/>
  <c r="AM38" i="65"/>
  <c r="AL38" i="65"/>
  <c r="AK38" i="65"/>
  <c r="AJ38" i="65"/>
  <c r="AI38" i="65"/>
  <c r="AH38" i="65"/>
  <c r="AG38" i="65"/>
  <c r="AF38" i="65"/>
  <c r="AE38" i="65"/>
  <c r="AD38" i="65"/>
  <c r="AC38" i="65"/>
  <c r="AB38" i="65"/>
  <c r="AA38" i="65"/>
  <c r="Z38" i="65"/>
  <c r="AZ38" i="65" s="1"/>
  <c r="BB38" i="65" s="1"/>
  <c r="Y38" i="65"/>
  <c r="X38" i="65"/>
  <c r="W38" i="65"/>
  <c r="V38" i="65"/>
  <c r="U38" i="65"/>
  <c r="G38"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AZ37" i="65" s="1"/>
  <c r="BB37" i="65" s="1"/>
  <c r="U37" i="65"/>
  <c r="F37" i="65"/>
  <c r="W74" i="65" s="1"/>
  <c r="AY35" i="65"/>
  <c r="AX35" i="65"/>
  <c r="AW35" i="65"/>
  <c r="AV35" i="65"/>
  <c r="AU35" i="65"/>
  <c r="AT35" i="65"/>
  <c r="AS35" i="65"/>
  <c r="AR35" i="65"/>
  <c r="AQ35" i="65"/>
  <c r="AP35" i="65"/>
  <c r="AO35" i="65"/>
  <c r="AN35" i="65"/>
  <c r="AM35" i="65"/>
  <c r="AL35" i="65"/>
  <c r="AK35" i="65"/>
  <c r="AJ35" i="65"/>
  <c r="AI35" i="65"/>
  <c r="AH35" i="65"/>
  <c r="AG35" i="65"/>
  <c r="AF35" i="65"/>
  <c r="AE35" i="65"/>
  <c r="AD35" i="65"/>
  <c r="AC35" i="65"/>
  <c r="AB35" i="65"/>
  <c r="AA35" i="65"/>
  <c r="Z35" i="65"/>
  <c r="Y35" i="65"/>
  <c r="X35" i="65"/>
  <c r="W35" i="65"/>
  <c r="V35" i="65"/>
  <c r="U35" i="65"/>
  <c r="G35"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U34" i="65"/>
  <c r="F34" i="65"/>
  <c r="B34" i="65"/>
  <c r="B37" i="65" s="1"/>
  <c r="B40" i="65" s="1"/>
  <c r="B43" i="65" s="1"/>
  <c r="B46" i="65" s="1"/>
  <c r="B49" i="65" s="1"/>
  <c r="B52" i="65" s="1"/>
  <c r="B55" i="65" s="1"/>
  <c r="B58" i="65" s="1"/>
  <c r="B61" i="65" s="1"/>
  <c r="B64" i="65" s="1"/>
  <c r="B67" i="65" s="1"/>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AZ32" i="65" s="1"/>
  <c r="BB32" i="65" s="1"/>
  <c r="U32" i="65"/>
  <c r="G32" i="65"/>
  <c r="W75" i="65" s="1"/>
  <c r="AY31" i="65"/>
  <c r="AX31" i="65"/>
  <c r="AW31" i="65"/>
  <c r="AV31" i="65"/>
  <c r="AU31" i="65"/>
  <c r="AT31" i="65"/>
  <c r="AS31" i="65"/>
  <c r="AR31" i="65"/>
  <c r="AQ31" i="65"/>
  <c r="AP31" i="65"/>
  <c r="AO31" i="65"/>
  <c r="AN31" i="65"/>
  <c r="AM31" i="65"/>
  <c r="AL31" i="65"/>
  <c r="AK31" i="65"/>
  <c r="AJ31" i="65"/>
  <c r="AI31" i="65"/>
  <c r="AH31" i="65"/>
  <c r="AG31" i="65"/>
  <c r="AF31" i="65"/>
  <c r="AE31" i="65"/>
  <c r="AD31" i="65"/>
  <c r="AC31" i="65"/>
  <c r="AB31" i="65"/>
  <c r="AA31" i="65"/>
  <c r="Z31" i="65"/>
  <c r="Y31" i="65"/>
  <c r="X31" i="65"/>
  <c r="W31" i="65"/>
  <c r="V31" i="65"/>
  <c r="U31" i="65"/>
  <c r="AZ31" i="65" s="1"/>
  <c r="BB31" i="65" s="1"/>
  <c r="F31"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Y29" i="65"/>
  <c r="X29" i="65"/>
  <c r="W29" i="65"/>
  <c r="V29" i="65"/>
  <c r="U29" i="65"/>
  <c r="G29"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F28" i="65"/>
  <c r="B28" i="65"/>
  <c r="B31" i="65" s="1"/>
  <c r="AY26" i="65"/>
  <c r="AX26" i="65"/>
  <c r="AW26" i="65"/>
  <c r="AV26" i="65"/>
  <c r="AU26" i="65"/>
  <c r="AT26" i="65"/>
  <c r="AS26" i="65"/>
  <c r="AR26" i="65"/>
  <c r="AQ26" i="65"/>
  <c r="AP26" i="65"/>
  <c r="AO26" i="65"/>
  <c r="AN26" i="65"/>
  <c r="AM26" i="65"/>
  <c r="AL26" i="65"/>
  <c r="AK26" i="65"/>
  <c r="AJ26" i="65"/>
  <c r="AI26" i="65"/>
  <c r="AH26" i="65"/>
  <c r="AG26" i="65"/>
  <c r="AF26" i="65"/>
  <c r="AE26" i="65"/>
  <c r="AD26" i="65"/>
  <c r="AC26" i="65"/>
  <c r="AB26" i="65"/>
  <c r="AA26" i="65"/>
  <c r="Z26" i="65"/>
  <c r="Y26" i="65"/>
  <c r="X26" i="65"/>
  <c r="W26" i="65"/>
  <c r="V26" i="65"/>
  <c r="U26" i="65"/>
  <c r="AZ26" i="65" s="1"/>
  <c r="BB26" i="65" s="1"/>
  <c r="G26" i="65"/>
  <c r="AY25" i="65"/>
  <c r="AX25" i="65"/>
  <c r="AW25" i="65"/>
  <c r="AV25" i="65"/>
  <c r="AU25" i="65"/>
  <c r="AT25" i="65"/>
  <c r="AS25" i="65"/>
  <c r="AR25" i="65"/>
  <c r="AQ25" i="65"/>
  <c r="AP25" i="65"/>
  <c r="AO25" i="65"/>
  <c r="AN25" i="65"/>
  <c r="AM25" i="65"/>
  <c r="AL25" i="65"/>
  <c r="AK25" i="65"/>
  <c r="AJ25" i="65"/>
  <c r="AI25" i="65"/>
  <c r="AH25" i="65"/>
  <c r="AG25" i="65"/>
  <c r="AF25" i="65"/>
  <c r="AE25" i="65"/>
  <c r="AD25" i="65"/>
  <c r="AC25" i="65"/>
  <c r="AB25" i="65"/>
  <c r="AA25" i="65"/>
  <c r="Z25" i="65"/>
  <c r="Y25" i="65"/>
  <c r="X25" i="65"/>
  <c r="W25" i="65"/>
  <c r="V25" i="65"/>
  <c r="U25" i="65"/>
  <c r="AZ25" i="65" s="1"/>
  <c r="BB25" i="65" s="1"/>
  <c r="F25" i="65"/>
  <c r="B25" i="65"/>
  <c r="BB23" i="65"/>
  <c r="AY23" i="65"/>
  <c r="AX23" i="65"/>
  <c r="AW23" i="65"/>
  <c r="AV23" i="65"/>
  <c r="AU23" i="65"/>
  <c r="AT23" i="65"/>
  <c r="AS23" i="65"/>
  <c r="AR23" i="65"/>
  <c r="AQ23" i="65"/>
  <c r="AP23" i="65"/>
  <c r="AO23" i="65"/>
  <c r="AN23" i="65"/>
  <c r="AM23" i="65"/>
  <c r="AL23" i="65"/>
  <c r="AK23" i="65"/>
  <c r="AJ23" i="65"/>
  <c r="AI23" i="65"/>
  <c r="AH23" i="65"/>
  <c r="AG23" i="65"/>
  <c r="AF23" i="65"/>
  <c r="AE23" i="65"/>
  <c r="AD23" i="65"/>
  <c r="AC23" i="65"/>
  <c r="AB23" i="65"/>
  <c r="AA23" i="65"/>
  <c r="Z23" i="65"/>
  <c r="Y23" i="65"/>
  <c r="X23" i="65"/>
  <c r="W23" i="65"/>
  <c r="V23" i="65"/>
  <c r="U23" i="65"/>
  <c r="AZ23" i="65" s="1"/>
  <c r="G23" i="65"/>
  <c r="AT75" i="65" s="1"/>
  <c r="AY22" i="65"/>
  <c r="AX22" i="65"/>
  <c r="AW22" i="65"/>
  <c r="AV22" i="65"/>
  <c r="AU22" i="65"/>
  <c r="AT22" i="65"/>
  <c r="AS22" i="65"/>
  <c r="AR22" i="65"/>
  <c r="AQ22" i="65"/>
  <c r="AP22" i="65"/>
  <c r="AO22" i="65"/>
  <c r="AN22" i="65"/>
  <c r="AM22" i="65"/>
  <c r="AL22" i="65"/>
  <c r="AK22" i="65"/>
  <c r="AJ22" i="65"/>
  <c r="AI22" i="65"/>
  <c r="AH22" i="65"/>
  <c r="AG22" i="65"/>
  <c r="AF22" i="65"/>
  <c r="AE22" i="65"/>
  <c r="AD22" i="65"/>
  <c r="AC22" i="65"/>
  <c r="AB22" i="65"/>
  <c r="AA22" i="65"/>
  <c r="Z22" i="65"/>
  <c r="Y22" i="65"/>
  <c r="X22" i="65"/>
  <c r="W22" i="65"/>
  <c r="V22" i="65"/>
  <c r="U22" i="65"/>
  <c r="AZ22" i="65" s="1"/>
  <c r="BB22" i="65" s="1"/>
  <c r="F22" i="65"/>
  <c r="AT74" i="65" s="1"/>
  <c r="AT19" i="65"/>
  <c r="AT20" i="65" s="1"/>
  <c r="AR19" i="65"/>
  <c r="AR20" i="65" s="1"/>
  <c r="AL19" i="65"/>
  <c r="AL20" i="65" s="1"/>
  <c r="AJ19" i="65"/>
  <c r="AJ20" i="65" s="1"/>
  <c r="AD19" i="65"/>
  <c r="AD20" i="65" s="1"/>
  <c r="AB19" i="65"/>
  <c r="AB20" i="65" s="1"/>
  <c r="V19" i="65"/>
  <c r="V20" i="65" s="1"/>
  <c r="AY18" i="65"/>
  <c r="AY19" i="65" s="1"/>
  <c r="AY20" i="65" s="1"/>
  <c r="AX18" i="65"/>
  <c r="AX19" i="65" s="1"/>
  <c r="AX20" i="65" s="1"/>
  <c r="AW18" i="65"/>
  <c r="AW19" i="65" s="1"/>
  <c r="AW20" i="65" s="1"/>
  <c r="AZ16" i="65"/>
  <c r="AD2" i="65"/>
  <c r="AQ19" i="65" s="1"/>
  <c r="AQ20" i="65" s="1"/>
  <c r="AE73" i="65" l="1"/>
  <c r="AE74" i="65"/>
  <c r="AE75" i="65"/>
  <c r="AZ29" i="65"/>
  <c r="BB29" i="65" s="1"/>
  <c r="AZ35" i="65"/>
  <c r="BB35" i="65" s="1"/>
  <c r="AZ55" i="65"/>
  <c r="BB55" i="65" s="1"/>
  <c r="AG73" i="65"/>
  <c r="AG74" i="65"/>
  <c r="AG75" i="65"/>
  <c r="AM73" i="65"/>
  <c r="AM74" i="65"/>
  <c r="AM75" i="65"/>
  <c r="AZ34" i="65"/>
  <c r="BB34" i="65" s="1"/>
  <c r="AZ40" i="65"/>
  <c r="BB40" i="65" s="1"/>
  <c r="AZ41" i="65"/>
  <c r="BB41" i="65" s="1"/>
  <c r="AZ53" i="65"/>
  <c r="BB53" i="65" s="1"/>
  <c r="AZ59" i="65"/>
  <c r="BB59" i="65" s="1"/>
  <c r="AO73" i="65"/>
  <c r="AO74" i="65"/>
  <c r="AO75" i="65"/>
  <c r="AU73" i="65"/>
  <c r="AU74" i="65"/>
  <c r="AU75" i="65"/>
  <c r="AZ44" i="65"/>
  <c r="BB44" i="65" s="1"/>
  <c r="AZ46" i="65"/>
  <c r="BB46" i="65" s="1"/>
  <c r="AZ64" i="65"/>
  <c r="BB64" i="65" s="1"/>
  <c r="AZ65" i="65"/>
  <c r="BB65" i="65" s="1"/>
  <c r="AW73" i="65"/>
  <c r="AW74" i="65"/>
  <c r="AW75" i="65"/>
  <c r="Z42" i="66"/>
  <c r="Z45" i="66"/>
  <c r="AZ28" i="65"/>
  <c r="BB28" i="65" s="1"/>
  <c r="AZ47" i="65"/>
  <c r="BB47" i="65" s="1"/>
  <c r="AZ58" i="65"/>
  <c r="BB58" i="65" s="1"/>
  <c r="W73" i="65"/>
  <c r="Z41" i="66"/>
  <c r="U19" i="65"/>
  <c r="U20" i="65" s="1"/>
  <c r="AC19" i="65"/>
  <c r="AC20" i="65" s="1"/>
  <c r="AK19" i="65"/>
  <c r="AK20" i="65" s="1"/>
  <c r="AS19" i="65"/>
  <c r="AS20" i="65" s="1"/>
  <c r="X73" i="65"/>
  <c r="AF73" i="65"/>
  <c r="AN73" i="65"/>
  <c r="AV73" i="65"/>
  <c r="X74" i="65"/>
  <c r="AF74" i="65"/>
  <c r="AN74" i="65"/>
  <c r="AV74" i="65"/>
  <c r="X75" i="65"/>
  <c r="AF75" i="65"/>
  <c r="AN75" i="65"/>
  <c r="AV75" i="65"/>
  <c r="W19" i="65"/>
  <c r="W20" i="65" s="1"/>
  <c r="AE19" i="65"/>
  <c r="AE20" i="65" s="1"/>
  <c r="AM19" i="65"/>
  <c r="AM20" i="65" s="1"/>
  <c r="AU19" i="65"/>
  <c r="AU20" i="65" s="1"/>
  <c r="Z73" i="65"/>
  <c r="AH73" i="65"/>
  <c r="AP73" i="65"/>
  <c r="AX73" i="65"/>
  <c r="Z74" i="65"/>
  <c r="AH74" i="65"/>
  <c r="AP74" i="65"/>
  <c r="AX74" i="65"/>
  <c r="Z75" i="65"/>
  <c r="AH75" i="65"/>
  <c r="AP75" i="65"/>
  <c r="AX75" i="65"/>
  <c r="BC8" i="65"/>
  <c r="X19" i="65"/>
  <c r="X20" i="65" s="1"/>
  <c r="AF19" i="65"/>
  <c r="AF20" i="65" s="1"/>
  <c r="AN19" i="65"/>
  <c r="AN20" i="65" s="1"/>
  <c r="AV19" i="65"/>
  <c r="AV20" i="65" s="1"/>
  <c r="AA73" i="65"/>
  <c r="AI73" i="65"/>
  <c r="AQ73" i="65"/>
  <c r="AY73" i="65"/>
  <c r="AA74" i="65"/>
  <c r="AI74" i="65"/>
  <c r="AQ74" i="65"/>
  <c r="AY74" i="65"/>
  <c r="AA75" i="65"/>
  <c r="AI75" i="65"/>
  <c r="AQ75" i="65"/>
  <c r="AY75" i="65"/>
  <c r="Y19" i="65"/>
  <c r="Y20" i="65" s="1"/>
  <c r="AG19" i="65"/>
  <c r="AG20" i="65" s="1"/>
  <c r="AO19" i="65"/>
  <c r="AO20" i="65" s="1"/>
  <c r="AB73" i="65"/>
  <c r="AJ73" i="65"/>
  <c r="AR73" i="65"/>
  <c r="AB74" i="65"/>
  <c r="AJ74" i="65"/>
  <c r="AR74" i="65"/>
  <c r="AB75" i="65"/>
  <c r="AJ75" i="65"/>
  <c r="AR75" i="65"/>
  <c r="Z19" i="65"/>
  <c r="Z20" i="65" s="1"/>
  <c r="AH19" i="65"/>
  <c r="AH20" i="65" s="1"/>
  <c r="AP19" i="65"/>
  <c r="AP20" i="65" s="1"/>
  <c r="U73" i="65"/>
  <c r="AC73" i="65"/>
  <c r="AK73" i="65"/>
  <c r="AS73" i="65"/>
  <c r="U74" i="65"/>
  <c r="AC74" i="65"/>
  <c r="AK74" i="65"/>
  <c r="AS74" i="65"/>
  <c r="U75" i="65"/>
  <c r="AC75" i="65"/>
  <c r="AK75" i="65"/>
  <c r="AS75" i="65"/>
  <c r="AA19" i="65"/>
  <c r="AA20" i="65" s="1"/>
  <c r="AI19" i="65"/>
  <c r="AI20" i="65" s="1"/>
  <c r="V73" i="65"/>
  <c r="AD73" i="65"/>
  <c r="AL73" i="65"/>
  <c r="AT73" i="65"/>
  <c r="V74" i="65"/>
  <c r="AD74" i="65"/>
  <c r="AL74" i="65"/>
  <c r="V75" i="65"/>
  <c r="AD75" i="65"/>
  <c r="AL75" i="65"/>
  <c r="AZ74" i="65" l="1"/>
  <c r="AZ75" i="65"/>
  <c r="AZ73" i="65"/>
  <c r="D47" i="59" l="1"/>
  <c r="L46" i="59"/>
  <c r="L45" i="59"/>
  <c r="L47" i="59" s="1"/>
  <c r="D44" i="59"/>
  <c r="L43" i="59"/>
  <c r="L42" i="59"/>
  <c r="L44" i="59" s="1"/>
  <c r="D41" i="59"/>
  <c r="L40" i="59"/>
  <c r="L39" i="59"/>
  <c r="D38" i="59"/>
  <c r="D37" i="59"/>
  <c r="D36" i="59"/>
  <c r="D35" i="59"/>
  <c r="D34" i="59"/>
  <c r="D33" i="59"/>
  <c r="D32" i="59"/>
  <c r="D31" i="59"/>
  <c r="D30" i="59"/>
  <c r="D29" i="59"/>
  <c r="D28" i="59"/>
  <c r="D27" i="59"/>
  <c r="D26" i="59"/>
  <c r="D25" i="59"/>
  <c r="D24" i="59"/>
  <c r="D23" i="59"/>
  <c r="L22" i="59"/>
  <c r="D22" i="59"/>
  <c r="L21" i="59"/>
  <c r="D21" i="59"/>
  <c r="L20" i="59"/>
  <c r="D20" i="59"/>
  <c r="L19" i="59"/>
  <c r="D19" i="59"/>
  <c r="L18" i="59"/>
  <c r="D18" i="59"/>
  <c r="L17" i="59"/>
  <c r="D17" i="59"/>
  <c r="L16" i="59"/>
  <c r="D16" i="59"/>
  <c r="L15" i="59"/>
  <c r="D15" i="59"/>
  <c r="L14" i="59"/>
  <c r="D14" i="59"/>
  <c r="L13" i="59"/>
  <c r="D13" i="59"/>
  <c r="L12" i="59"/>
  <c r="D12" i="59"/>
  <c r="L11" i="59"/>
  <c r="D11" i="59"/>
  <c r="L10" i="59"/>
  <c r="D10" i="59"/>
  <c r="L9" i="59"/>
  <c r="D9" i="59"/>
  <c r="L8" i="59"/>
  <c r="D8" i="59"/>
  <c r="L7" i="59"/>
  <c r="D7" i="59"/>
  <c r="L6" i="59"/>
  <c r="D6" i="59"/>
  <c r="P63" i="58"/>
  <c r="P62" i="58"/>
  <c r="K62" i="58"/>
  <c r="W58" i="58"/>
  <c r="K68" i="58" s="1"/>
  <c r="T58" i="58"/>
  <c r="K63" i="58" s="1"/>
  <c r="U63" i="58" s="1"/>
  <c r="P68" i="58" s="1"/>
  <c r="R58" i="58"/>
  <c r="BA48" i="58"/>
  <c r="AZ48" i="58"/>
  <c r="AY48" i="58"/>
  <c r="AX48" i="58"/>
  <c r="AW48" i="58"/>
  <c r="AV48" i="58"/>
  <c r="AU48" i="58"/>
  <c r="AT48" i="58"/>
  <c r="AS48" i="58"/>
  <c r="AR48" i="58"/>
  <c r="AQ48" i="58"/>
  <c r="AP48" i="58"/>
  <c r="AO48" i="58"/>
  <c r="AN48" i="58"/>
  <c r="AM48" i="58"/>
  <c r="AL48" i="58"/>
  <c r="AK48" i="58"/>
  <c r="AJ48" i="58"/>
  <c r="AI48" i="58"/>
  <c r="AH48" i="58"/>
  <c r="AG48" i="58"/>
  <c r="AF48" i="58"/>
  <c r="AE48" i="58"/>
  <c r="AD48" i="58"/>
  <c r="AC48" i="58"/>
  <c r="AB48" i="58"/>
  <c r="AA48" i="58"/>
  <c r="Z48" i="58"/>
  <c r="Y48" i="58"/>
  <c r="X48" i="58"/>
  <c r="W48" i="58"/>
  <c r="H48" i="58"/>
  <c r="F48" i="58"/>
  <c r="BA46" i="58"/>
  <c r="AZ46" i="58"/>
  <c r="AY46" i="58"/>
  <c r="AX46" i="58"/>
  <c r="AW46" i="58"/>
  <c r="AV46" i="58"/>
  <c r="AU46" i="58"/>
  <c r="AT46" i="58"/>
  <c r="AS46" i="58"/>
  <c r="AR46" i="58"/>
  <c r="AQ46" i="58"/>
  <c r="AP46" i="58"/>
  <c r="AO46" i="58"/>
  <c r="AN46" i="58"/>
  <c r="AM46" i="58"/>
  <c r="AL46" i="58"/>
  <c r="AK46" i="58"/>
  <c r="AJ46" i="58"/>
  <c r="AI46" i="58"/>
  <c r="AH46" i="58"/>
  <c r="AG46" i="58"/>
  <c r="AF46" i="58"/>
  <c r="AE46" i="58"/>
  <c r="AD46" i="58"/>
  <c r="AC46" i="58"/>
  <c r="AB46" i="58"/>
  <c r="AA46" i="58"/>
  <c r="Z46" i="58"/>
  <c r="Y46" i="58"/>
  <c r="X46" i="58"/>
  <c r="W46" i="58"/>
  <c r="H46" i="58"/>
  <c r="F46" i="58"/>
  <c r="BA44" i="58"/>
  <c r="AZ44" i="58"/>
  <c r="AY44" i="58"/>
  <c r="AX44" i="58"/>
  <c r="AW44" i="58"/>
  <c r="AV44" i="58"/>
  <c r="AU44" i="58"/>
  <c r="AT44" i="58"/>
  <c r="AS44" i="58"/>
  <c r="AR44" i="58"/>
  <c r="AQ44" i="58"/>
  <c r="AP44" i="58"/>
  <c r="AO44" i="58"/>
  <c r="AN44" i="58"/>
  <c r="AM44" i="58"/>
  <c r="AL44" i="58"/>
  <c r="AK44" i="58"/>
  <c r="AJ44" i="58"/>
  <c r="AI44" i="58"/>
  <c r="AH44" i="58"/>
  <c r="AG44" i="58"/>
  <c r="AF44" i="58"/>
  <c r="AE44" i="58"/>
  <c r="AD44" i="58"/>
  <c r="AC44" i="58"/>
  <c r="AB44" i="58"/>
  <c r="AA44" i="58"/>
  <c r="Z44" i="58"/>
  <c r="Y44" i="58"/>
  <c r="X44" i="58"/>
  <c r="W44" i="58"/>
  <c r="H44" i="58"/>
  <c r="F44" i="58"/>
  <c r="BA42" i="58"/>
  <c r="AZ42" i="58"/>
  <c r="AY42" i="58"/>
  <c r="AX42" i="58"/>
  <c r="AW42" i="58"/>
  <c r="AV42" i="58"/>
  <c r="AU42" i="58"/>
  <c r="AT42" i="58"/>
  <c r="AS42" i="58"/>
  <c r="AR42" i="58"/>
  <c r="AQ42" i="58"/>
  <c r="AP42" i="58"/>
  <c r="AO42" i="58"/>
  <c r="AN42" i="58"/>
  <c r="AM42" i="58"/>
  <c r="AL42" i="58"/>
  <c r="AK42" i="58"/>
  <c r="AJ42" i="58"/>
  <c r="AI42" i="58"/>
  <c r="AH42" i="58"/>
  <c r="AG42" i="58"/>
  <c r="AF42" i="58"/>
  <c r="AE42" i="58"/>
  <c r="AD42" i="58"/>
  <c r="AC42" i="58"/>
  <c r="AB42" i="58"/>
  <c r="AA42" i="58"/>
  <c r="Z42" i="58"/>
  <c r="Y42" i="58"/>
  <c r="X42" i="58"/>
  <c r="W42" i="58"/>
  <c r="H42" i="58"/>
  <c r="F42" i="58"/>
  <c r="BA40" i="58"/>
  <c r="AZ40" i="58"/>
  <c r="AY40" i="58"/>
  <c r="AX40" i="58"/>
  <c r="AW40" i="58"/>
  <c r="AV40" i="58"/>
  <c r="AU40" i="58"/>
  <c r="AT40" i="58"/>
  <c r="AS40" i="58"/>
  <c r="AR40" i="58"/>
  <c r="AQ40" i="58"/>
  <c r="AP40" i="58"/>
  <c r="AO40" i="58"/>
  <c r="AN40" i="58"/>
  <c r="AM40" i="58"/>
  <c r="AL40" i="58"/>
  <c r="AK40" i="58"/>
  <c r="AJ40" i="58"/>
  <c r="AI40" i="58"/>
  <c r="AH40" i="58"/>
  <c r="AG40" i="58"/>
  <c r="AF40" i="58"/>
  <c r="AE40" i="58"/>
  <c r="AD40" i="58"/>
  <c r="AC40" i="58"/>
  <c r="AB40" i="58"/>
  <c r="AA40" i="58"/>
  <c r="Z40" i="58"/>
  <c r="Y40" i="58"/>
  <c r="X40" i="58"/>
  <c r="W40" i="58"/>
  <c r="H40" i="58"/>
  <c r="F40" i="58"/>
  <c r="BA38" i="58"/>
  <c r="AZ38" i="58"/>
  <c r="AY38" i="58"/>
  <c r="AX38" i="58"/>
  <c r="AW38" i="58"/>
  <c r="AV38" i="58"/>
  <c r="AU38" i="58"/>
  <c r="AT38" i="58"/>
  <c r="AS38" i="58"/>
  <c r="AR38" i="58"/>
  <c r="AQ38" i="58"/>
  <c r="AP38" i="58"/>
  <c r="AO38" i="58"/>
  <c r="AN38" i="58"/>
  <c r="AM38" i="58"/>
  <c r="AL38" i="58"/>
  <c r="AK38" i="58"/>
  <c r="AJ38" i="58"/>
  <c r="AI38" i="58"/>
  <c r="AH38" i="58"/>
  <c r="AG38" i="58"/>
  <c r="AF38" i="58"/>
  <c r="AE38" i="58"/>
  <c r="AD38" i="58"/>
  <c r="AC38" i="58"/>
  <c r="AB38" i="58"/>
  <c r="AA38" i="58"/>
  <c r="Z38" i="58"/>
  <c r="Y38" i="58"/>
  <c r="X38" i="58"/>
  <c r="W38" i="58"/>
  <c r="H38" i="58"/>
  <c r="F38" i="58"/>
  <c r="BA36" i="58"/>
  <c r="AZ36" i="58"/>
  <c r="AY36" i="58"/>
  <c r="AX36" i="58"/>
  <c r="AW36" i="58"/>
  <c r="AV36" i="58"/>
  <c r="AU36" i="58"/>
  <c r="AT36" i="58"/>
  <c r="AS36" i="58"/>
  <c r="AR36" i="58"/>
  <c r="AQ36" i="58"/>
  <c r="AP36" i="58"/>
  <c r="AO36" i="58"/>
  <c r="AN36" i="58"/>
  <c r="AM36" i="58"/>
  <c r="AL36" i="58"/>
  <c r="AK36" i="58"/>
  <c r="AJ36" i="58"/>
  <c r="AI36" i="58"/>
  <c r="AH36" i="58"/>
  <c r="AG36" i="58"/>
  <c r="AF36" i="58"/>
  <c r="AE36" i="58"/>
  <c r="AD36" i="58"/>
  <c r="AC36" i="58"/>
  <c r="AB36" i="58"/>
  <c r="AA36" i="58"/>
  <c r="Z36" i="58"/>
  <c r="Y36" i="58"/>
  <c r="X36" i="58"/>
  <c r="W36" i="58"/>
  <c r="H36" i="58"/>
  <c r="F36" i="58"/>
  <c r="BA34" i="58"/>
  <c r="AZ34" i="58"/>
  <c r="AY34" i="58"/>
  <c r="AX34" i="58"/>
  <c r="AW34" i="58"/>
  <c r="AV34" i="58"/>
  <c r="AU34" i="58"/>
  <c r="AT34" i="58"/>
  <c r="AS34" i="58"/>
  <c r="AR34" i="58"/>
  <c r="AQ34" i="58"/>
  <c r="AP34" i="58"/>
  <c r="AO34" i="58"/>
  <c r="AN34" i="58"/>
  <c r="AM34" i="58"/>
  <c r="AL34" i="58"/>
  <c r="AK34" i="58"/>
  <c r="AJ34" i="58"/>
  <c r="AI34" i="58"/>
  <c r="AH34" i="58"/>
  <c r="AG34" i="58"/>
  <c r="AF34" i="58"/>
  <c r="AE34" i="58"/>
  <c r="AD34" i="58"/>
  <c r="AC34" i="58"/>
  <c r="AB34" i="58"/>
  <c r="AA34" i="58"/>
  <c r="Z34" i="58"/>
  <c r="Y34" i="58"/>
  <c r="X34" i="58"/>
  <c r="W34" i="58"/>
  <c r="H34" i="58"/>
  <c r="F34" i="58"/>
  <c r="BA32" i="58"/>
  <c r="AZ32" i="58"/>
  <c r="AY32" i="58"/>
  <c r="AX32" i="58"/>
  <c r="AW32" i="58"/>
  <c r="AV32" i="58"/>
  <c r="AU32" i="58"/>
  <c r="AT32" i="58"/>
  <c r="AS32" i="58"/>
  <c r="AR32" i="58"/>
  <c r="AQ32" i="58"/>
  <c r="AP32" i="58"/>
  <c r="AO32" i="58"/>
  <c r="AN32" i="58"/>
  <c r="AM32" i="58"/>
  <c r="AL32" i="58"/>
  <c r="AK32" i="58"/>
  <c r="AJ32" i="58"/>
  <c r="AI32" i="58"/>
  <c r="AH32" i="58"/>
  <c r="AG32" i="58"/>
  <c r="AF32" i="58"/>
  <c r="AE32" i="58"/>
  <c r="AD32" i="58"/>
  <c r="AC32" i="58"/>
  <c r="AB32" i="58"/>
  <c r="AA32" i="58"/>
  <c r="Z32" i="58"/>
  <c r="Y32" i="58"/>
  <c r="X32" i="58"/>
  <c r="W32" i="58"/>
  <c r="H32" i="58"/>
  <c r="F32" i="58"/>
  <c r="BA30" i="58"/>
  <c r="AZ30" i="58"/>
  <c r="AY30" i="58"/>
  <c r="AX30" i="58"/>
  <c r="AW30" i="58"/>
  <c r="AV30" i="58"/>
  <c r="AU30" i="58"/>
  <c r="AT30" i="58"/>
  <c r="AS30" i="58"/>
  <c r="AR30" i="58"/>
  <c r="AQ30" i="58"/>
  <c r="AP30" i="58"/>
  <c r="AO30" i="58"/>
  <c r="AN30" i="58"/>
  <c r="AM30" i="58"/>
  <c r="AL30" i="58"/>
  <c r="AK30" i="58"/>
  <c r="AJ30" i="58"/>
  <c r="AI30" i="58"/>
  <c r="AH30" i="58"/>
  <c r="AG30" i="58"/>
  <c r="AF30" i="58"/>
  <c r="AE30" i="58"/>
  <c r="AD30" i="58"/>
  <c r="AC30" i="58"/>
  <c r="AB30" i="58"/>
  <c r="AA30" i="58"/>
  <c r="Z30" i="58"/>
  <c r="Y30" i="58"/>
  <c r="X30" i="58"/>
  <c r="W30" i="58"/>
  <c r="H30" i="58"/>
  <c r="F30" i="58"/>
  <c r="BA28" i="58"/>
  <c r="AZ28" i="58"/>
  <c r="AY28" i="58"/>
  <c r="AX28" i="58"/>
  <c r="AW28" i="58"/>
  <c r="AV28" i="58"/>
  <c r="AU28" i="58"/>
  <c r="AT28" i="58"/>
  <c r="AS28" i="58"/>
  <c r="AR28" i="58"/>
  <c r="AQ28" i="58"/>
  <c r="AP28" i="58"/>
  <c r="AO28" i="58"/>
  <c r="AN28" i="58"/>
  <c r="AM28" i="58"/>
  <c r="AL28" i="58"/>
  <c r="AK28" i="58"/>
  <c r="AJ28" i="58"/>
  <c r="AI28" i="58"/>
  <c r="AH28" i="58"/>
  <c r="AG28" i="58"/>
  <c r="AF28" i="58"/>
  <c r="AE28" i="58"/>
  <c r="AD28" i="58"/>
  <c r="AC28" i="58"/>
  <c r="AB28" i="58"/>
  <c r="AA28" i="58"/>
  <c r="Z28" i="58"/>
  <c r="Y28" i="58"/>
  <c r="X28" i="58"/>
  <c r="W28" i="58"/>
  <c r="H28" i="58"/>
  <c r="F28" i="58"/>
  <c r="BA26" i="58"/>
  <c r="AZ26" i="58"/>
  <c r="AY26" i="58"/>
  <c r="AX26" i="58"/>
  <c r="AW26" i="58"/>
  <c r="AV26" i="58"/>
  <c r="AU26" i="58"/>
  <c r="AT26" i="58"/>
  <c r="AS26" i="58"/>
  <c r="AR26" i="58"/>
  <c r="AQ26" i="58"/>
  <c r="AP26" i="58"/>
  <c r="AO26" i="58"/>
  <c r="AN26" i="58"/>
  <c r="AM26" i="58"/>
  <c r="AL26" i="58"/>
  <c r="AK26" i="58"/>
  <c r="AJ26" i="58"/>
  <c r="AI26" i="58"/>
  <c r="AH26" i="58"/>
  <c r="AG26" i="58"/>
  <c r="AF26" i="58"/>
  <c r="AE26" i="58"/>
  <c r="AD26" i="58"/>
  <c r="AC26" i="58"/>
  <c r="AB26" i="58"/>
  <c r="AA26" i="58"/>
  <c r="Z26" i="58"/>
  <c r="Y26" i="58"/>
  <c r="X26" i="58"/>
  <c r="W26" i="58"/>
  <c r="H26" i="58"/>
  <c r="F26" i="58"/>
  <c r="BA24" i="58"/>
  <c r="AZ24" i="58"/>
  <c r="AY24" i="58"/>
  <c r="AX24" i="58"/>
  <c r="AW24" i="58"/>
  <c r="AV24" i="58"/>
  <c r="AU24" i="58"/>
  <c r="AT24" i="58"/>
  <c r="AS24" i="58"/>
  <c r="AR24" i="58"/>
  <c r="AQ24" i="58"/>
  <c r="AP24" i="58"/>
  <c r="AO24" i="58"/>
  <c r="AN24" i="58"/>
  <c r="AM24" i="58"/>
  <c r="AL24" i="58"/>
  <c r="AK24" i="58"/>
  <c r="AJ24" i="58"/>
  <c r="AI24" i="58"/>
  <c r="AH24" i="58"/>
  <c r="AG24" i="58"/>
  <c r="AF24" i="58"/>
  <c r="AE24" i="58"/>
  <c r="AD24" i="58"/>
  <c r="AC24" i="58"/>
  <c r="AB24" i="58"/>
  <c r="AA24" i="58"/>
  <c r="Z24" i="58"/>
  <c r="Y24" i="58"/>
  <c r="X24" i="58"/>
  <c r="W24" i="58"/>
  <c r="H24" i="58"/>
  <c r="F24" i="58"/>
  <c r="BA22" i="58"/>
  <c r="AZ22" i="58"/>
  <c r="AY22" i="58"/>
  <c r="AX22" i="58"/>
  <c r="AW22" i="58"/>
  <c r="AV22" i="58"/>
  <c r="AU22" i="58"/>
  <c r="AT22" i="58"/>
  <c r="AS22" i="58"/>
  <c r="AR22" i="58"/>
  <c r="AQ22" i="58"/>
  <c r="AP22" i="58"/>
  <c r="AO22" i="58"/>
  <c r="AN22" i="58"/>
  <c r="AM22" i="58"/>
  <c r="AL22" i="58"/>
  <c r="AK22" i="58"/>
  <c r="AJ22" i="58"/>
  <c r="AI22" i="58"/>
  <c r="AH22" i="58"/>
  <c r="AG22" i="58"/>
  <c r="AF22" i="58"/>
  <c r="AE22" i="58"/>
  <c r="AD22" i="58"/>
  <c r="AC22" i="58"/>
  <c r="AB22" i="58"/>
  <c r="AA22" i="58"/>
  <c r="Z22" i="58"/>
  <c r="Y22" i="58"/>
  <c r="X22" i="58"/>
  <c r="W22" i="58"/>
  <c r="H22" i="58"/>
  <c r="F22" i="58"/>
  <c r="BA20" i="58"/>
  <c r="AZ20" i="58"/>
  <c r="AY20" i="58"/>
  <c r="AX20" i="58"/>
  <c r="AW20" i="58"/>
  <c r="AV20" i="58"/>
  <c r="AU20" i="58"/>
  <c r="AT20" i="58"/>
  <c r="AS20" i="58"/>
  <c r="AR20" i="58"/>
  <c r="AQ20" i="58"/>
  <c r="AP20" i="58"/>
  <c r="AO20" i="58"/>
  <c r="AN20" i="58"/>
  <c r="AM20" i="58"/>
  <c r="AL20" i="58"/>
  <c r="AK20" i="58"/>
  <c r="AJ20" i="58"/>
  <c r="AI20" i="58"/>
  <c r="AH20" i="58"/>
  <c r="AG20" i="58"/>
  <c r="AF20" i="58"/>
  <c r="AE20" i="58"/>
  <c r="AD20" i="58"/>
  <c r="AC20" i="58"/>
  <c r="AB20" i="58"/>
  <c r="AA20" i="58"/>
  <c r="Z20" i="58"/>
  <c r="Y20" i="58"/>
  <c r="X20" i="58"/>
  <c r="W20" i="58"/>
  <c r="H20" i="58"/>
  <c r="F20" i="58"/>
  <c r="BA18" i="58"/>
  <c r="AZ18" i="58"/>
  <c r="AY18" i="58"/>
  <c r="AX18" i="58"/>
  <c r="AW18" i="58"/>
  <c r="AV18" i="58"/>
  <c r="AU18" i="58"/>
  <c r="AT18" i="58"/>
  <c r="AS18" i="58"/>
  <c r="AR18" i="58"/>
  <c r="AQ18" i="58"/>
  <c r="AP18" i="58"/>
  <c r="AO18" i="58"/>
  <c r="AN18" i="58"/>
  <c r="AM18" i="58"/>
  <c r="AL18" i="58"/>
  <c r="AK18" i="58"/>
  <c r="AJ18" i="58"/>
  <c r="AI18" i="58"/>
  <c r="AH18" i="58"/>
  <c r="AG18" i="58"/>
  <c r="AF18" i="58"/>
  <c r="AE18" i="58"/>
  <c r="AD18" i="58"/>
  <c r="AC18" i="58"/>
  <c r="AB18" i="58"/>
  <c r="AA18" i="58"/>
  <c r="Z18" i="58"/>
  <c r="Y18" i="58"/>
  <c r="X18" i="58"/>
  <c r="W18" i="58"/>
  <c r="H18" i="58"/>
  <c r="F18" i="58"/>
  <c r="BA16" i="58"/>
  <c r="AZ16" i="58"/>
  <c r="AY16" i="58"/>
  <c r="AX16" i="58"/>
  <c r="AW16" i="58"/>
  <c r="AV16" i="58"/>
  <c r="AU16" i="58"/>
  <c r="AT16" i="58"/>
  <c r="AS16" i="58"/>
  <c r="AR16" i="58"/>
  <c r="AQ16" i="58"/>
  <c r="AP16" i="58"/>
  <c r="AO16" i="58"/>
  <c r="AN16" i="58"/>
  <c r="AM16" i="58"/>
  <c r="AL16" i="58"/>
  <c r="AK16" i="58"/>
  <c r="AJ16" i="58"/>
  <c r="AI16" i="58"/>
  <c r="AH16" i="58"/>
  <c r="AG16" i="58"/>
  <c r="AF16" i="58"/>
  <c r="AE16" i="58"/>
  <c r="AD16" i="58"/>
  <c r="AC16" i="58"/>
  <c r="AB16" i="58"/>
  <c r="AA16" i="58"/>
  <c r="Z16" i="58"/>
  <c r="Y16" i="58"/>
  <c r="X16" i="58"/>
  <c r="W16" i="58"/>
  <c r="H16" i="58"/>
  <c r="F16" i="58"/>
  <c r="B15" i="58"/>
  <c r="B17" i="58" s="1"/>
  <c r="B19" i="58" s="1"/>
  <c r="B21" i="58" s="1"/>
  <c r="B23" i="58" s="1"/>
  <c r="B25" i="58" s="1"/>
  <c r="B27" i="58" s="1"/>
  <c r="B29" i="58" s="1"/>
  <c r="B31" i="58" s="1"/>
  <c r="B33" i="58" s="1"/>
  <c r="B35" i="58" s="1"/>
  <c r="B37" i="58" s="1"/>
  <c r="B39" i="58" s="1"/>
  <c r="B41" i="58" s="1"/>
  <c r="B43" i="58" s="1"/>
  <c r="B45" i="58" s="1"/>
  <c r="B47" i="58" s="1"/>
  <c r="AT13" i="58"/>
  <c r="AT14" i="58" s="1"/>
  <c r="BA12" i="58"/>
  <c r="BA13" i="58" s="1"/>
  <c r="BA14" i="58" s="1"/>
  <c r="AZ12" i="58"/>
  <c r="AZ13" i="58" s="1"/>
  <c r="AZ14" i="58" s="1"/>
  <c r="AY12" i="58"/>
  <c r="AY13" i="58" s="1"/>
  <c r="AY14" i="58" s="1"/>
  <c r="BB10" i="58"/>
  <c r="AF2" i="58"/>
  <c r="AU13" i="58" s="1"/>
  <c r="AU14" i="58" s="1"/>
  <c r="BB48" i="58" l="1"/>
  <c r="BD48" i="58" s="1"/>
  <c r="L41" i="59"/>
  <c r="BB36" i="58"/>
  <c r="BD36" i="58" s="1"/>
  <c r="BB20" i="58"/>
  <c r="BD20" i="58" s="1"/>
  <c r="AC13" i="58"/>
  <c r="AC14" i="58" s="1"/>
  <c r="BB24" i="58"/>
  <c r="BD24" i="58" s="1"/>
  <c r="BB40" i="58"/>
  <c r="BD40" i="58" s="1"/>
  <c r="M55" i="58"/>
  <c r="AF13" i="58"/>
  <c r="AF14" i="58" s="1"/>
  <c r="BB42" i="58"/>
  <c r="BD42" i="58" s="1"/>
  <c r="AD13" i="58"/>
  <c r="AD14" i="58" s="1"/>
  <c r="AK13" i="58"/>
  <c r="AK14" i="58" s="1"/>
  <c r="BB16" i="58"/>
  <c r="BD16" i="58" s="1"/>
  <c r="BB44" i="58"/>
  <c r="BD44" i="58" s="1"/>
  <c r="AL13" i="58"/>
  <c r="AL14" i="58" s="1"/>
  <c r="BB32" i="58"/>
  <c r="BD32" i="58" s="1"/>
  <c r="AN13" i="58"/>
  <c r="AN14" i="58" s="1"/>
  <c r="BB46" i="58"/>
  <c r="BD46" i="58" s="1"/>
  <c r="O55" i="58"/>
  <c r="X13" i="58"/>
  <c r="X14" i="58" s="1"/>
  <c r="AV13" i="58"/>
  <c r="AV14" i="58" s="1"/>
  <c r="BB38" i="58"/>
  <c r="BD38" i="58" s="1"/>
  <c r="U68" i="58"/>
  <c r="BB26" i="58"/>
  <c r="BD26" i="58" s="1"/>
  <c r="BB18" i="58"/>
  <c r="BD18" i="58" s="1"/>
  <c r="BB28" i="58"/>
  <c r="BD28" i="58" s="1"/>
  <c r="BB30" i="58"/>
  <c r="BD30" i="58" s="1"/>
  <c r="BB22" i="58"/>
  <c r="BD22" i="58" s="1"/>
  <c r="BB34" i="58"/>
  <c r="BD34" i="58" s="1"/>
  <c r="Y13" i="58"/>
  <c r="Y14" i="58" s="1"/>
  <c r="AG13" i="58"/>
  <c r="AG14" i="58" s="1"/>
  <c r="AO13" i="58"/>
  <c r="AO14" i="58" s="1"/>
  <c r="AW13" i="58"/>
  <c r="AW14" i="58" s="1"/>
  <c r="M56" i="58"/>
  <c r="BE8" i="58"/>
  <c r="Z13" i="58"/>
  <c r="Z14" i="58" s="1"/>
  <c r="AH13" i="58"/>
  <c r="AH14" i="58" s="1"/>
  <c r="AP13" i="58"/>
  <c r="AP14" i="58" s="1"/>
  <c r="AX13" i="58"/>
  <c r="AX14" i="58" s="1"/>
  <c r="O56" i="58"/>
  <c r="AA13" i="58"/>
  <c r="AA14" i="58" s="1"/>
  <c r="AI13" i="58"/>
  <c r="AI14" i="58" s="1"/>
  <c r="AQ13" i="58"/>
  <c r="AQ14" i="58" s="1"/>
  <c r="M57" i="58"/>
  <c r="AB13" i="58"/>
  <c r="AB14" i="58" s="1"/>
  <c r="AJ13" i="58"/>
  <c r="AJ14" i="58" s="1"/>
  <c r="AR13" i="58"/>
  <c r="AR14" i="58" s="1"/>
  <c r="O57" i="58"/>
  <c r="AS13" i="58"/>
  <c r="AS14" i="58" s="1"/>
  <c r="M54" i="58"/>
  <c r="O54" i="58"/>
  <c r="W13" i="58"/>
  <c r="W14" i="58" s="1"/>
  <c r="AE13" i="58"/>
  <c r="AE14" i="58" s="1"/>
  <c r="AM13" i="58"/>
  <c r="AM14" i="58" s="1"/>
  <c r="M58" i="58" l="1"/>
  <c r="O58" i="58"/>
  <c r="T65" i="51" l="1"/>
  <c r="T64" i="51"/>
  <c r="O64" i="51"/>
  <c r="AL62" i="51"/>
  <c r="AJ64" i="51" s="1"/>
  <c r="AQ60" i="51"/>
  <c r="AE70" i="51" s="1"/>
  <c r="AN60" i="51"/>
  <c r="AL60" i="51"/>
  <c r="AA60" i="51"/>
  <c r="O70" i="51" s="1"/>
  <c r="X60" i="51"/>
  <c r="O65" i="51" s="1"/>
  <c r="Y65" i="51" s="1"/>
  <c r="T70" i="51" s="1"/>
  <c r="V60" i="51"/>
  <c r="BE50" i="51"/>
  <c r="BD50" i="51"/>
  <c r="BC50" i="51"/>
  <c r="BB50" i="51"/>
  <c r="BA50" i="51"/>
  <c r="AZ50" i="51"/>
  <c r="AY50" i="51"/>
  <c r="AX50" i="51"/>
  <c r="AW50" i="51"/>
  <c r="AV50" i="51"/>
  <c r="AU50" i="51"/>
  <c r="AT50" i="51"/>
  <c r="AS50" i="51"/>
  <c r="AR50" i="51"/>
  <c r="AQ50" i="51"/>
  <c r="AP50" i="51"/>
  <c r="AO50" i="51"/>
  <c r="AN50" i="51"/>
  <c r="AM50" i="51"/>
  <c r="AL50" i="51"/>
  <c r="AK50" i="51"/>
  <c r="AJ50" i="51"/>
  <c r="AI50" i="51"/>
  <c r="AH50" i="51"/>
  <c r="AG50" i="51"/>
  <c r="AF50" i="51"/>
  <c r="AE50" i="51"/>
  <c r="AD50" i="51"/>
  <c r="AC50" i="51"/>
  <c r="AB50" i="51"/>
  <c r="AA50" i="51"/>
  <c r="L50" i="51"/>
  <c r="J50" i="51"/>
  <c r="BE48" i="51"/>
  <c r="BD48" i="51"/>
  <c r="BC48" i="51"/>
  <c r="BB48" i="51"/>
  <c r="BA48" i="51"/>
  <c r="AZ48" i="51"/>
  <c r="AY48" i="51"/>
  <c r="AX48" i="51"/>
  <c r="AW48" i="51"/>
  <c r="AV48" i="51"/>
  <c r="AU48" i="51"/>
  <c r="AT48" i="51"/>
  <c r="AS48" i="51"/>
  <c r="AR48" i="51"/>
  <c r="AQ48" i="51"/>
  <c r="AP48" i="51"/>
  <c r="AO48" i="51"/>
  <c r="AN48" i="51"/>
  <c r="AM48" i="51"/>
  <c r="AL48" i="51"/>
  <c r="AK48" i="51"/>
  <c r="AJ48" i="51"/>
  <c r="AI48" i="51"/>
  <c r="AH48" i="51"/>
  <c r="AG48" i="51"/>
  <c r="AF48" i="51"/>
  <c r="AE48" i="51"/>
  <c r="AD48" i="51"/>
  <c r="AC48" i="51"/>
  <c r="AB48" i="51"/>
  <c r="AA48" i="51"/>
  <c r="L48" i="51"/>
  <c r="J48" i="51"/>
  <c r="BE46" i="51"/>
  <c r="BD46" i="51"/>
  <c r="BC46" i="51"/>
  <c r="BB46" i="51"/>
  <c r="BA46" i="51"/>
  <c r="AZ46" i="51"/>
  <c r="AY46" i="51"/>
  <c r="AX46" i="51"/>
  <c r="AW46" i="51"/>
  <c r="AV46" i="51"/>
  <c r="AU46" i="51"/>
  <c r="AT46" i="51"/>
  <c r="AS46" i="51"/>
  <c r="AR46" i="51"/>
  <c r="AQ46" i="51"/>
  <c r="AP46" i="51"/>
  <c r="AO46" i="51"/>
  <c r="AN46" i="51"/>
  <c r="AM46" i="51"/>
  <c r="AL46" i="51"/>
  <c r="AK46" i="51"/>
  <c r="AJ46" i="51"/>
  <c r="AI46" i="51"/>
  <c r="AH46" i="51"/>
  <c r="AG46" i="51"/>
  <c r="AF46" i="51"/>
  <c r="AE46" i="51"/>
  <c r="AD46" i="51"/>
  <c r="AC46" i="51"/>
  <c r="AB46" i="51"/>
  <c r="AA46" i="51"/>
  <c r="L46" i="51"/>
  <c r="J46" i="51"/>
  <c r="BE44" i="51"/>
  <c r="BD44" i="51"/>
  <c r="BC44" i="51"/>
  <c r="BB44" i="51"/>
  <c r="BA44" i="51"/>
  <c r="AZ44" i="51"/>
  <c r="AY44" i="51"/>
  <c r="AX44" i="51"/>
  <c r="AW44" i="51"/>
  <c r="AV44" i="51"/>
  <c r="AU44" i="51"/>
  <c r="AT44" i="51"/>
  <c r="AS44" i="51"/>
  <c r="AR44" i="51"/>
  <c r="AQ44" i="51"/>
  <c r="AP44" i="51"/>
  <c r="AO44" i="51"/>
  <c r="AN44" i="51"/>
  <c r="AM44" i="51"/>
  <c r="AL44" i="51"/>
  <c r="AK44" i="51"/>
  <c r="AJ44" i="51"/>
  <c r="AI44" i="51"/>
  <c r="AH44" i="51"/>
  <c r="AG44" i="51"/>
  <c r="AF44" i="51"/>
  <c r="AE44" i="51"/>
  <c r="AD44" i="51"/>
  <c r="AC44" i="51"/>
  <c r="AB44" i="51"/>
  <c r="AA44" i="51"/>
  <c r="L44" i="51"/>
  <c r="J44" i="51"/>
  <c r="BE42" i="51"/>
  <c r="BD42" i="51"/>
  <c r="BC42" i="51"/>
  <c r="BB42" i="51"/>
  <c r="BA42" i="51"/>
  <c r="AZ42" i="51"/>
  <c r="AY42" i="51"/>
  <c r="AX42" i="51"/>
  <c r="AW42" i="51"/>
  <c r="AV42" i="51"/>
  <c r="AU42" i="51"/>
  <c r="AT42" i="51"/>
  <c r="AS42" i="51"/>
  <c r="AR42" i="51"/>
  <c r="AQ42" i="51"/>
  <c r="AP42" i="51"/>
  <c r="AO42" i="51"/>
  <c r="AN42" i="51"/>
  <c r="AM42" i="51"/>
  <c r="AL42" i="51"/>
  <c r="AK42" i="51"/>
  <c r="AJ42" i="51"/>
  <c r="AI42" i="51"/>
  <c r="AH42" i="51"/>
  <c r="AG42" i="51"/>
  <c r="AF42" i="51"/>
  <c r="AE42" i="51"/>
  <c r="AD42" i="51"/>
  <c r="AC42" i="51"/>
  <c r="AB42" i="51"/>
  <c r="AA42" i="51"/>
  <c r="L42" i="51"/>
  <c r="J42" i="51"/>
  <c r="BE40" i="51"/>
  <c r="BD40" i="51"/>
  <c r="BC40" i="51"/>
  <c r="BB40" i="51"/>
  <c r="BA40" i="51"/>
  <c r="AZ40" i="51"/>
  <c r="AY40" i="51"/>
  <c r="AX40" i="51"/>
  <c r="AW40" i="51"/>
  <c r="AV40" i="51"/>
  <c r="AU40" i="51"/>
  <c r="AT40" i="51"/>
  <c r="AS40" i="51"/>
  <c r="AR40" i="51"/>
  <c r="AQ40" i="51"/>
  <c r="AP40" i="51"/>
  <c r="AO40" i="51"/>
  <c r="AN40" i="51"/>
  <c r="AM40" i="51"/>
  <c r="AL40" i="51"/>
  <c r="AK40" i="51"/>
  <c r="AJ40" i="51"/>
  <c r="AI40" i="51"/>
  <c r="AH40" i="51"/>
  <c r="AG40" i="51"/>
  <c r="AF40" i="51"/>
  <c r="AE40" i="51"/>
  <c r="AD40" i="51"/>
  <c r="AC40" i="51"/>
  <c r="AB40" i="51"/>
  <c r="AA40" i="51"/>
  <c r="L40" i="51"/>
  <c r="J40" i="51"/>
  <c r="BE38" i="51"/>
  <c r="BD38" i="51"/>
  <c r="BC38" i="51"/>
  <c r="BB38" i="51"/>
  <c r="BA38" i="51"/>
  <c r="AZ38" i="51"/>
  <c r="AY38" i="51"/>
  <c r="AX38" i="51"/>
  <c r="AW38" i="51"/>
  <c r="AV38" i="51"/>
  <c r="AU38" i="51"/>
  <c r="AT38" i="51"/>
  <c r="AS38" i="51"/>
  <c r="AR38" i="51"/>
  <c r="AQ38" i="51"/>
  <c r="AP38" i="51"/>
  <c r="AO38" i="51"/>
  <c r="AN38" i="51"/>
  <c r="AM38" i="51"/>
  <c r="AL38" i="51"/>
  <c r="AK38" i="51"/>
  <c r="AJ38" i="51"/>
  <c r="AI38" i="51"/>
  <c r="AH38" i="51"/>
  <c r="AG38" i="51"/>
  <c r="AF38" i="51"/>
  <c r="AE38" i="51"/>
  <c r="AD38" i="51"/>
  <c r="AC38" i="51"/>
  <c r="AB38" i="51"/>
  <c r="AA38" i="51"/>
  <c r="L38" i="51"/>
  <c r="J38" i="51"/>
  <c r="BE36" i="51"/>
  <c r="BD36" i="51"/>
  <c r="BC36" i="51"/>
  <c r="BB36" i="51"/>
  <c r="BA36" i="51"/>
  <c r="AZ36" i="51"/>
  <c r="AY36" i="51"/>
  <c r="AX36" i="51"/>
  <c r="AW36" i="51"/>
  <c r="AV36" i="51"/>
  <c r="AU36" i="51"/>
  <c r="AT36" i="51"/>
  <c r="AS36" i="51"/>
  <c r="AR36" i="51"/>
  <c r="AQ36" i="51"/>
  <c r="AP36" i="51"/>
  <c r="AO36" i="51"/>
  <c r="AN36" i="51"/>
  <c r="AM36" i="51"/>
  <c r="AL36" i="51"/>
  <c r="AK36" i="51"/>
  <c r="AJ36" i="51"/>
  <c r="AI36" i="51"/>
  <c r="AH36" i="51"/>
  <c r="AG36" i="51"/>
  <c r="AF36" i="51"/>
  <c r="AE36" i="51"/>
  <c r="AD36" i="51"/>
  <c r="AC36" i="51"/>
  <c r="AB36" i="51"/>
  <c r="AA36" i="51"/>
  <c r="L36" i="51"/>
  <c r="J36" i="51"/>
  <c r="BE34" i="51"/>
  <c r="BD34" i="51"/>
  <c r="BC34" i="51"/>
  <c r="BB34" i="51"/>
  <c r="BA34" i="51"/>
  <c r="AZ34" i="51"/>
  <c r="AY34" i="51"/>
  <c r="AX34" i="51"/>
  <c r="AW34" i="51"/>
  <c r="AV34" i="51"/>
  <c r="AU34" i="51"/>
  <c r="AT34" i="51"/>
  <c r="AS34" i="51"/>
  <c r="AR34" i="51"/>
  <c r="AQ34" i="51"/>
  <c r="AP34" i="51"/>
  <c r="AO34" i="51"/>
  <c r="AN34" i="51"/>
  <c r="AM34" i="51"/>
  <c r="AL34" i="51"/>
  <c r="AK34" i="51"/>
  <c r="AJ34" i="51"/>
  <c r="AI34" i="51"/>
  <c r="AH34" i="51"/>
  <c r="AG34" i="51"/>
  <c r="AF34" i="51"/>
  <c r="AE34" i="51"/>
  <c r="AD34" i="51"/>
  <c r="AC34" i="51"/>
  <c r="AB34" i="51"/>
  <c r="AA34" i="51"/>
  <c r="L34" i="51"/>
  <c r="J34" i="51"/>
  <c r="BE32" i="51"/>
  <c r="BD32" i="51"/>
  <c r="BC32" i="51"/>
  <c r="BB32" i="51"/>
  <c r="BA32" i="51"/>
  <c r="AZ32" i="51"/>
  <c r="AY32" i="51"/>
  <c r="AX32" i="51"/>
  <c r="AW32" i="51"/>
  <c r="AV32" i="51"/>
  <c r="AU32" i="51"/>
  <c r="AT32" i="51"/>
  <c r="AS32" i="51"/>
  <c r="AR32" i="51"/>
  <c r="AQ32" i="51"/>
  <c r="AP32" i="51"/>
  <c r="AO32" i="51"/>
  <c r="AN32" i="51"/>
  <c r="AM32" i="51"/>
  <c r="AL32" i="51"/>
  <c r="AK32" i="51"/>
  <c r="AJ32" i="51"/>
  <c r="AI32" i="51"/>
  <c r="AH32" i="51"/>
  <c r="AG32" i="51"/>
  <c r="AF32" i="51"/>
  <c r="AE32" i="51"/>
  <c r="AD32" i="51"/>
  <c r="AC32" i="51"/>
  <c r="AB32" i="51"/>
  <c r="AA32" i="51"/>
  <c r="L32" i="51"/>
  <c r="J32" i="51"/>
  <c r="BE30" i="51"/>
  <c r="BD30" i="51"/>
  <c r="BC30" i="51"/>
  <c r="BB30" i="51"/>
  <c r="BA30" i="51"/>
  <c r="AZ30" i="51"/>
  <c r="AY30" i="51"/>
  <c r="AX30" i="51"/>
  <c r="AW30" i="51"/>
  <c r="AV30" i="51"/>
  <c r="AU30" i="51"/>
  <c r="AT30" i="51"/>
  <c r="AS30" i="51"/>
  <c r="AR30" i="51"/>
  <c r="AQ30" i="51"/>
  <c r="AP30" i="51"/>
  <c r="AO30" i="51"/>
  <c r="AN30" i="51"/>
  <c r="AM30" i="51"/>
  <c r="AL30" i="51"/>
  <c r="AK30" i="51"/>
  <c r="AJ30" i="51"/>
  <c r="AI30" i="51"/>
  <c r="AH30" i="51"/>
  <c r="AG30" i="51"/>
  <c r="AF30" i="51"/>
  <c r="AE30" i="51"/>
  <c r="AD30" i="51"/>
  <c r="AC30" i="51"/>
  <c r="AB30" i="51"/>
  <c r="AA30" i="51"/>
  <c r="L30" i="51"/>
  <c r="J30" i="51"/>
  <c r="BE28" i="51"/>
  <c r="BD28" i="51"/>
  <c r="BC28" i="51"/>
  <c r="BB28" i="51"/>
  <c r="BA28" i="51"/>
  <c r="AZ28" i="51"/>
  <c r="AY28" i="51"/>
  <c r="AX28" i="51"/>
  <c r="AW28" i="51"/>
  <c r="AV28" i="51"/>
  <c r="AU28" i="51"/>
  <c r="AT28" i="51"/>
  <c r="AS28" i="51"/>
  <c r="AR28" i="51"/>
  <c r="AQ28" i="51"/>
  <c r="AP28" i="51"/>
  <c r="AO28" i="51"/>
  <c r="AN28" i="51"/>
  <c r="AM28" i="51"/>
  <c r="AL28" i="51"/>
  <c r="AK28" i="51"/>
  <c r="AJ28" i="51"/>
  <c r="AI28" i="51"/>
  <c r="AH28" i="51"/>
  <c r="AG28" i="51"/>
  <c r="AF28" i="51"/>
  <c r="AE28" i="51"/>
  <c r="AD28" i="51"/>
  <c r="AC28" i="51"/>
  <c r="AB28" i="51"/>
  <c r="AA28" i="51"/>
  <c r="L28" i="51"/>
  <c r="J28" i="51"/>
  <c r="BE26" i="51"/>
  <c r="BD26" i="51"/>
  <c r="BC26" i="51"/>
  <c r="BB26" i="51"/>
  <c r="BA26" i="51"/>
  <c r="AZ26" i="51"/>
  <c r="AY26" i="51"/>
  <c r="AX26" i="51"/>
  <c r="AW26" i="51"/>
  <c r="AV26" i="51"/>
  <c r="AU26" i="51"/>
  <c r="AT26" i="51"/>
  <c r="AS26" i="51"/>
  <c r="AR26" i="51"/>
  <c r="AQ26" i="51"/>
  <c r="AP26" i="51"/>
  <c r="AO26" i="51"/>
  <c r="AN26" i="51"/>
  <c r="AM26" i="51"/>
  <c r="AL26" i="51"/>
  <c r="AK26" i="51"/>
  <c r="AJ26" i="51"/>
  <c r="AI26" i="51"/>
  <c r="AH26" i="51"/>
  <c r="AG26" i="51"/>
  <c r="AF26" i="51"/>
  <c r="AE26" i="51"/>
  <c r="AD26" i="51"/>
  <c r="AC26" i="51"/>
  <c r="AB26" i="51"/>
  <c r="AA26" i="51"/>
  <c r="L26" i="51"/>
  <c r="J26" i="51"/>
  <c r="BE24" i="51"/>
  <c r="BD24" i="51"/>
  <c r="BC24" i="51"/>
  <c r="BB24" i="51"/>
  <c r="BA24" i="51"/>
  <c r="AZ24" i="51"/>
  <c r="AY24" i="51"/>
  <c r="AX24" i="51"/>
  <c r="AW24" i="51"/>
  <c r="AV24" i="51"/>
  <c r="AU24" i="51"/>
  <c r="AT24" i="51"/>
  <c r="AS24" i="51"/>
  <c r="AR24" i="51"/>
  <c r="AQ24" i="51"/>
  <c r="AP24" i="51"/>
  <c r="AO24" i="51"/>
  <c r="AN24" i="51"/>
  <c r="AM24" i="51"/>
  <c r="AL24" i="51"/>
  <c r="AK24" i="51"/>
  <c r="AJ24" i="51"/>
  <c r="AI24" i="51"/>
  <c r="AH24" i="51"/>
  <c r="AG24" i="51"/>
  <c r="AF24" i="51"/>
  <c r="AE24" i="51"/>
  <c r="AD24" i="51"/>
  <c r="AC24" i="51"/>
  <c r="AB24" i="51"/>
  <c r="AA24" i="51"/>
  <c r="L24" i="51"/>
  <c r="J24" i="51"/>
  <c r="BE22" i="51"/>
  <c r="BD22" i="51"/>
  <c r="BC22" i="51"/>
  <c r="BB22" i="51"/>
  <c r="BA22" i="51"/>
  <c r="AZ22" i="51"/>
  <c r="AY22" i="51"/>
  <c r="AX22" i="51"/>
  <c r="AW22" i="51"/>
  <c r="AV22" i="51"/>
  <c r="AU22" i="51"/>
  <c r="AT22" i="51"/>
  <c r="AS22" i="51"/>
  <c r="AR22" i="51"/>
  <c r="AQ22" i="51"/>
  <c r="AP22" i="51"/>
  <c r="AO22" i="51"/>
  <c r="AN22" i="51"/>
  <c r="AM22" i="51"/>
  <c r="AL22" i="51"/>
  <c r="AK22" i="51"/>
  <c r="AJ22" i="51"/>
  <c r="AI22" i="51"/>
  <c r="AH22" i="51"/>
  <c r="AG22" i="51"/>
  <c r="AF22" i="51"/>
  <c r="AE22" i="51"/>
  <c r="AD22" i="51"/>
  <c r="AC22" i="51"/>
  <c r="AB22" i="51"/>
  <c r="AA22" i="51"/>
  <c r="L22" i="51"/>
  <c r="J22" i="51"/>
  <c r="BE20" i="51"/>
  <c r="BD20" i="51"/>
  <c r="BC20" i="51"/>
  <c r="BB20" i="51"/>
  <c r="BA20" i="51"/>
  <c r="AZ20" i="51"/>
  <c r="AY20" i="51"/>
  <c r="AX20" i="51"/>
  <c r="AW20" i="51"/>
  <c r="AV20" i="51"/>
  <c r="AU20" i="51"/>
  <c r="AT20" i="51"/>
  <c r="AS20" i="51"/>
  <c r="AR20" i="51"/>
  <c r="AQ20" i="51"/>
  <c r="AP20" i="51"/>
  <c r="AO20" i="51"/>
  <c r="AN20" i="51"/>
  <c r="AM20" i="51"/>
  <c r="AL20" i="51"/>
  <c r="AK20" i="51"/>
  <c r="AJ20" i="51"/>
  <c r="AI20" i="51"/>
  <c r="AH20" i="51"/>
  <c r="AG20" i="51"/>
  <c r="AF20" i="51"/>
  <c r="AE20" i="51"/>
  <c r="AD20" i="51"/>
  <c r="AC20" i="51"/>
  <c r="AB20" i="51"/>
  <c r="AA20" i="51"/>
  <c r="L20" i="51"/>
  <c r="J20" i="51"/>
  <c r="BE18" i="51"/>
  <c r="BD18" i="51"/>
  <c r="BC18" i="51"/>
  <c r="BB18" i="51"/>
  <c r="BA18" i="51"/>
  <c r="AZ18" i="51"/>
  <c r="AY18" i="51"/>
  <c r="AX18" i="51"/>
  <c r="AW18" i="51"/>
  <c r="AV18" i="51"/>
  <c r="AU18" i="51"/>
  <c r="AT18" i="51"/>
  <c r="AS18" i="51"/>
  <c r="AR18" i="51"/>
  <c r="AQ18" i="51"/>
  <c r="AP18" i="51"/>
  <c r="AO18" i="51"/>
  <c r="AN18" i="51"/>
  <c r="AM18" i="51"/>
  <c r="AL18" i="51"/>
  <c r="AK18" i="51"/>
  <c r="AJ18" i="51"/>
  <c r="AI18" i="51"/>
  <c r="AH18" i="51"/>
  <c r="AG18" i="51"/>
  <c r="AF18" i="51"/>
  <c r="AE18" i="51"/>
  <c r="AD18" i="51"/>
  <c r="AC18" i="51"/>
  <c r="AB18" i="51"/>
  <c r="AA18" i="51"/>
  <c r="L18" i="51"/>
  <c r="J18" i="51"/>
  <c r="Q58" i="51" s="1"/>
  <c r="B17" i="51"/>
  <c r="B19" i="51" s="1"/>
  <c r="B21" i="51" s="1"/>
  <c r="B23" i="51" s="1"/>
  <c r="B25" i="51" s="1"/>
  <c r="B27" i="51" s="1"/>
  <c r="B29" i="51" s="1"/>
  <c r="B31" i="51" s="1"/>
  <c r="B33" i="51" s="1"/>
  <c r="B35" i="51" s="1"/>
  <c r="B37" i="51" s="1"/>
  <c r="B39" i="51" s="1"/>
  <c r="B41" i="51" s="1"/>
  <c r="B43" i="51" s="1"/>
  <c r="B45" i="51" s="1"/>
  <c r="B47" i="51" s="1"/>
  <c r="B49" i="51" s="1"/>
  <c r="BE14" i="51"/>
  <c r="BE15" i="51" s="1"/>
  <c r="BE16" i="51" s="1"/>
  <c r="BD14" i="51"/>
  <c r="BD15" i="51" s="1"/>
  <c r="BD16" i="51" s="1"/>
  <c r="BC14" i="51"/>
  <c r="BC15" i="51" s="1"/>
  <c r="BC16" i="51" s="1"/>
  <c r="BF12" i="51"/>
  <c r="AJ2" i="51"/>
  <c r="AK15" i="51" s="1"/>
  <c r="AK16" i="51" s="1"/>
  <c r="AA70" i="50"/>
  <c r="P65" i="50"/>
  <c r="K65" i="50"/>
  <c r="U65" i="50" s="1"/>
  <c r="P70" i="50" s="1"/>
  <c r="P64" i="50"/>
  <c r="K64" i="50"/>
  <c r="AH62" i="50"/>
  <c r="AA65" i="50" s="1"/>
  <c r="AM60" i="50"/>
  <c r="AJ60" i="50"/>
  <c r="AH60" i="50"/>
  <c r="W60" i="50"/>
  <c r="K70" i="50" s="1"/>
  <c r="T60" i="50"/>
  <c r="R60" i="50"/>
  <c r="BA50" i="50"/>
  <c r="AZ50" i="50"/>
  <c r="AY50" i="50"/>
  <c r="AX50" i="50"/>
  <c r="AW50" i="50"/>
  <c r="AV50" i="50"/>
  <c r="AU50" i="50"/>
  <c r="AT50" i="50"/>
  <c r="AS50" i="50"/>
  <c r="AR50" i="50"/>
  <c r="AQ50" i="50"/>
  <c r="AP50" i="50"/>
  <c r="AO50" i="50"/>
  <c r="AN50" i="50"/>
  <c r="AM50" i="50"/>
  <c r="AL50" i="50"/>
  <c r="AK50" i="50"/>
  <c r="AJ50" i="50"/>
  <c r="AI50" i="50"/>
  <c r="AH50" i="50"/>
  <c r="AG50" i="50"/>
  <c r="AF50" i="50"/>
  <c r="AE50" i="50"/>
  <c r="AD50" i="50"/>
  <c r="AC50" i="50"/>
  <c r="AB50" i="50"/>
  <c r="AA50" i="50"/>
  <c r="Z50" i="50"/>
  <c r="Y50" i="50"/>
  <c r="X50" i="50"/>
  <c r="W50" i="50"/>
  <c r="H50" i="50"/>
  <c r="F50" i="50"/>
  <c r="BA48" i="50"/>
  <c r="AZ48" i="50"/>
  <c r="AY48" i="50"/>
  <c r="AX48" i="50"/>
  <c r="AW48" i="50"/>
  <c r="AV48" i="50"/>
  <c r="AU48" i="50"/>
  <c r="AT48" i="50"/>
  <c r="AS48" i="50"/>
  <c r="AR48" i="50"/>
  <c r="AQ48" i="50"/>
  <c r="AP48" i="50"/>
  <c r="AO48" i="50"/>
  <c r="AN48" i="50"/>
  <c r="AM48" i="50"/>
  <c r="AL48" i="50"/>
  <c r="AK48" i="50"/>
  <c r="AJ48" i="50"/>
  <c r="AI48" i="50"/>
  <c r="AH48" i="50"/>
  <c r="AG48" i="50"/>
  <c r="AF48" i="50"/>
  <c r="AE48" i="50"/>
  <c r="AD48" i="50"/>
  <c r="AC48" i="50"/>
  <c r="AB48" i="50"/>
  <c r="AA48" i="50"/>
  <c r="Z48" i="50"/>
  <c r="Y48" i="50"/>
  <c r="X48" i="50"/>
  <c r="W48" i="50"/>
  <c r="H48" i="50"/>
  <c r="F48" i="50"/>
  <c r="BA46" i="50"/>
  <c r="AZ46" i="50"/>
  <c r="AY46" i="50"/>
  <c r="AX46" i="50"/>
  <c r="AW46" i="50"/>
  <c r="AV46" i="50"/>
  <c r="AU46" i="50"/>
  <c r="AT46" i="50"/>
  <c r="AS46" i="50"/>
  <c r="AR46" i="50"/>
  <c r="AQ46" i="50"/>
  <c r="AP46" i="50"/>
  <c r="AO46" i="50"/>
  <c r="AN46" i="50"/>
  <c r="AM46" i="50"/>
  <c r="AL46" i="50"/>
  <c r="AK46" i="50"/>
  <c r="AJ46" i="50"/>
  <c r="AI46" i="50"/>
  <c r="AH46" i="50"/>
  <c r="AG46" i="50"/>
  <c r="AF46" i="50"/>
  <c r="AE46" i="50"/>
  <c r="AD46" i="50"/>
  <c r="AC46" i="50"/>
  <c r="AB46" i="50"/>
  <c r="AA46" i="50"/>
  <c r="Z46" i="50"/>
  <c r="Y46" i="50"/>
  <c r="X46" i="50"/>
  <c r="W46" i="50"/>
  <c r="H46" i="50"/>
  <c r="F46" i="50"/>
  <c r="BA44" i="50"/>
  <c r="AZ44" i="50"/>
  <c r="AY44" i="50"/>
  <c r="AX44" i="50"/>
  <c r="AW44" i="50"/>
  <c r="AV44" i="50"/>
  <c r="AU44" i="50"/>
  <c r="AT44" i="50"/>
  <c r="AS44" i="50"/>
  <c r="AR44" i="50"/>
  <c r="AQ44" i="50"/>
  <c r="AP44" i="50"/>
  <c r="AO44" i="50"/>
  <c r="AN44" i="50"/>
  <c r="AM44" i="50"/>
  <c r="AL44" i="50"/>
  <c r="AK44" i="50"/>
  <c r="AJ44" i="50"/>
  <c r="AI44" i="50"/>
  <c r="AH44" i="50"/>
  <c r="AG44" i="50"/>
  <c r="AF44" i="50"/>
  <c r="AE44" i="50"/>
  <c r="AD44" i="50"/>
  <c r="AC44" i="50"/>
  <c r="AB44" i="50"/>
  <c r="AA44" i="50"/>
  <c r="Z44" i="50"/>
  <c r="Y44" i="50"/>
  <c r="X44" i="50"/>
  <c r="W44" i="50"/>
  <c r="H44" i="50"/>
  <c r="F44" i="50"/>
  <c r="BA42" i="50"/>
  <c r="AZ42" i="50"/>
  <c r="AY42" i="50"/>
  <c r="AX42" i="50"/>
  <c r="AW42" i="50"/>
  <c r="AV42" i="50"/>
  <c r="AU42" i="50"/>
  <c r="AT42" i="50"/>
  <c r="AS42" i="50"/>
  <c r="AR42" i="50"/>
  <c r="AQ42" i="50"/>
  <c r="AP42" i="50"/>
  <c r="AO42" i="50"/>
  <c r="AN42" i="50"/>
  <c r="AM42" i="50"/>
  <c r="AL42" i="50"/>
  <c r="AK42" i="50"/>
  <c r="AJ42" i="50"/>
  <c r="AI42" i="50"/>
  <c r="AH42" i="50"/>
  <c r="AG42" i="50"/>
  <c r="AF42" i="50"/>
  <c r="AE42" i="50"/>
  <c r="AD42" i="50"/>
  <c r="AC42" i="50"/>
  <c r="AB42" i="50"/>
  <c r="AA42" i="50"/>
  <c r="Z42" i="50"/>
  <c r="Y42" i="50"/>
  <c r="X42" i="50"/>
  <c r="W42" i="50"/>
  <c r="H42" i="50"/>
  <c r="F42" i="50"/>
  <c r="BA40" i="50"/>
  <c r="AZ40" i="50"/>
  <c r="AY40" i="50"/>
  <c r="AX40" i="50"/>
  <c r="AW40" i="50"/>
  <c r="AV40" i="50"/>
  <c r="AU40" i="50"/>
  <c r="AT40" i="50"/>
  <c r="AS40" i="50"/>
  <c r="AR40" i="50"/>
  <c r="AQ40" i="50"/>
  <c r="AP40" i="50"/>
  <c r="AO40" i="50"/>
  <c r="AN40" i="50"/>
  <c r="AM40" i="50"/>
  <c r="AL40" i="50"/>
  <c r="AK40" i="50"/>
  <c r="AJ40" i="50"/>
  <c r="AI40" i="50"/>
  <c r="AH40" i="50"/>
  <c r="AG40" i="50"/>
  <c r="AF40" i="50"/>
  <c r="AE40" i="50"/>
  <c r="AD40" i="50"/>
  <c r="AC40" i="50"/>
  <c r="AB40" i="50"/>
  <c r="AA40" i="50"/>
  <c r="Z40" i="50"/>
  <c r="Y40" i="50"/>
  <c r="X40" i="50"/>
  <c r="W40" i="50"/>
  <c r="H40" i="50"/>
  <c r="F40" i="50"/>
  <c r="BA38" i="50"/>
  <c r="AZ38" i="50"/>
  <c r="AY38" i="50"/>
  <c r="AX38" i="50"/>
  <c r="AW38" i="50"/>
  <c r="AV38" i="50"/>
  <c r="AU38" i="50"/>
  <c r="AT38" i="50"/>
  <c r="AS38" i="50"/>
  <c r="AR38" i="50"/>
  <c r="AQ38" i="50"/>
  <c r="AP38" i="50"/>
  <c r="AO38" i="50"/>
  <c r="AN38" i="50"/>
  <c r="AM38" i="50"/>
  <c r="AL38" i="50"/>
  <c r="AK38" i="50"/>
  <c r="AJ38" i="50"/>
  <c r="AI38" i="50"/>
  <c r="AH38" i="50"/>
  <c r="AG38" i="50"/>
  <c r="AF38" i="50"/>
  <c r="AE38" i="50"/>
  <c r="AD38" i="50"/>
  <c r="AC38" i="50"/>
  <c r="AB38" i="50"/>
  <c r="AA38" i="50"/>
  <c r="Z38" i="50"/>
  <c r="Y38" i="50"/>
  <c r="X38" i="50"/>
  <c r="W38" i="50"/>
  <c r="H38" i="50"/>
  <c r="F38" i="50"/>
  <c r="BA36" i="50"/>
  <c r="AZ36" i="50"/>
  <c r="AY36" i="50"/>
  <c r="AX36" i="50"/>
  <c r="AW36" i="50"/>
  <c r="AV36" i="50"/>
  <c r="AU36" i="50"/>
  <c r="AT36" i="50"/>
  <c r="AS36" i="50"/>
  <c r="AR36" i="50"/>
  <c r="AQ36" i="50"/>
  <c r="AP36" i="50"/>
  <c r="AO36" i="50"/>
  <c r="AN36" i="50"/>
  <c r="AM36" i="50"/>
  <c r="AL36" i="50"/>
  <c r="AK36" i="50"/>
  <c r="AJ36" i="50"/>
  <c r="AI36" i="50"/>
  <c r="AH36" i="50"/>
  <c r="AG36" i="50"/>
  <c r="AF36" i="50"/>
  <c r="AE36" i="50"/>
  <c r="AD36" i="50"/>
  <c r="AC36" i="50"/>
  <c r="AB36" i="50"/>
  <c r="AA36" i="50"/>
  <c r="Z36" i="50"/>
  <c r="Y36" i="50"/>
  <c r="X36" i="50"/>
  <c r="W36" i="50"/>
  <c r="H36" i="50"/>
  <c r="F36" i="50"/>
  <c r="BA34" i="50"/>
  <c r="AZ34" i="50"/>
  <c r="AY34" i="50"/>
  <c r="AX34" i="50"/>
  <c r="AW34" i="50"/>
  <c r="AV34" i="50"/>
  <c r="AU34" i="50"/>
  <c r="AT34" i="50"/>
  <c r="AS34" i="50"/>
  <c r="AR34" i="50"/>
  <c r="AQ34" i="50"/>
  <c r="AP34" i="50"/>
  <c r="AO34" i="50"/>
  <c r="AN34" i="50"/>
  <c r="AM34" i="50"/>
  <c r="AL34" i="50"/>
  <c r="AK34" i="50"/>
  <c r="AJ34" i="50"/>
  <c r="AI34" i="50"/>
  <c r="AH34" i="50"/>
  <c r="AG34" i="50"/>
  <c r="AF34" i="50"/>
  <c r="AE34" i="50"/>
  <c r="AD34" i="50"/>
  <c r="AC34" i="50"/>
  <c r="AB34" i="50"/>
  <c r="AA34" i="50"/>
  <c r="Z34" i="50"/>
  <c r="Y34" i="50"/>
  <c r="X34" i="50"/>
  <c r="W34" i="50"/>
  <c r="H34" i="50"/>
  <c r="F34" i="50"/>
  <c r="BA32" i="50"/>
  <c r="AZ32" i="50"/>
  <c r="AY32" i="50"/>
  <c r="AX32" i="50"/>
  <c r="AW32" i="50"/>
  <c r="AV32" i="50"/>
  <c r="AU32" i="50"/>
  <c r="AT32" i="50"/>
  <c r="AS32" i="50"/>
  <c r="AR32" i="50"/>
  <c r="AQ32" i="50"/>
  <c r="AP32" i="50"/>
  <c r="AO32" i="50"/>
  <c r="AN32" i="50"/>
  <c r="AM32" i="50"/>
  <c r="AL32" i="50"/>
  <c r="AK32" i="50"/>
  <c r="AJ32" i="50"/>
  <c r="AI32" i="50"/>
  <c r="AH32" i="50"/>
  <c r="AG32" i="50"/>
  <c r="AF32" i="50"/>
  <c r="AE32" i="50"/>
  <c r="AD32" i="50"/>
  <c r="AC32" i="50"/>
  <c r="AB32" i="50"/>
  <c r="AA32" i="50"/>
  <c r="Z32" i="50"/>
  <c r="Y32" i="50"/>
  <c r="X32" i="50"/>
  <c r="W32" i="50"/>
  <c r="H32" i="50"/>
  <c r="F32" i="50"/>
  <c r="BA30" i="50"/>
  <c r="AZ30" i="50"/>
  <c r="AY30" i="50"/>
  <c r="AX30" i="50"/>
  <c r="AW30" i="50"/>
  <c r="AV30" i="50"/>
  <c r="AU30" i="50"/>
  <c r="AT30" i="50"/>
  <c r="AS30" i="50"/>
  <c r="AR30" i="50"/>
  <c r="AQ30" i="50"/>
  <c r="AP30" i="50"/>
  <c r="AO30" i="50"/>
  <c r="AN30" i="50"/>
  <c r="AM30" i="50"/>
  <c r="AL30" i="50"/>
  <c r="AK30" i="50"/>
  <c r="AJ30" i="50"/>
  <c r="AI30" i="50"/>
  <c r="AH30" i="50"/>
  <c r="AG30" i="50"/>
  <c r="AF30" i="50"/>
  <c r="AE30" i="50"/>
  <c r="AD30" i="50"/>
  <c r="AC30" i="50"/>
  <c r="AB30" i="50"/>
  <c r="AA30" i="50"/>
  <c r="Z30" i="50"/>
  <c r="Y30" i="50"/>
  <c r="X30" i="50"/>
  <c r="W30" i="50"/>
  <c r="H30" i="50"/>
  <c r="F30" i="50"/>
  <c r="BA28" i="50"/>
  <c r="AZ28" i="50"/>
  <c r="AY28" i="50"/>
  <c r="AX28" i="50"/>
  <c r="AW28" i="50"/>
  <c r="AV28" i="50"/>
  <c r="AU28" i="50"/>
  <c r="AT28" i="50"/>
  <c r="AS28" i="50"/>
  <c r="AR28" i="50"/>
  <c r="AQ28" i="50"/>
  <c r="AP28" i="50"/>
  <c r="AO28" i="50"/>
  <c r="AN28" i="50"/>
  <c r="AM28" i="50"/>
  <c r="AL28" i="50"/>
  <c r="AK28" i="50"/>
  <c r="AJ28" i="50"/>
  <c r="AI28" i="50"/>
  <c r="AH28" i="50"/>
  <c r="AG28" i="50"/>
  <c r="AF28" i="50"/>
  <c r="AE28" i="50"/>
  <c r="AD28" i="50"/>
  <c r="AC28" i="50"/>
  <c r="AB28" i="50"/>
  <c r="AA28" i="50"/>
  <c r="Z28" i="50"/>
  <c r="Y28" i="50"/>
  <c r="X28" i="50"/>
  <c r="W28" i="50"/>
  <c r="H28" i="50"/>
  <c r="F28" i="50"/>
  <c r="BA26" i="50"/>
  <c r="AZ26" i="50"/>
  <c r="AY26" i="50"/>
  <c r="AX26" i="50"/>
  <c r="AW26" i="50"/>
  <c r="AV26" i="50"/>
  <c r="AU26" i="50"/>
  <c r="AT26" i="50"/>
  <c r="AS26" i="50"/>
  <c r="AR26" i="50"/>
  <c r="AQ26" i="50"/>
  <c r="AP26" i="50"/>
  <c r="AO26" i="50"/>
  <c r="AN26" i="50"/>
  <c r="AM26" i="50"/>
  <c r="AL26" i="50"/>
  <c r="AK26" i="50"/>
  <c r="AJ26" i="50"/>
  <c r="AI26" i="50"/>
  <c r="AH26" i="50"/>
  <c r="AG26" i="50"/>
  <c r="AF26" i="50"/>
  <c r="AE26" i="50"/>
  <c r="AD26" i="50"/>
  <c r="AC26" i="50"/>
  <c r="AB26" i="50"/>
  <c r="AA26" i="50"/>
  <c r="Z26" i="50"/>
  <c r="Y26" i="50"/>
  <c r="X26" i="50"/>
  <c r="W26" i="50"/>
  <c r="H26" i="50"/>
  <c r="F26"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Y24" i="50"/>
  <c r="X24" i="50"/>
  <c r="W24" i="50"/>
  <c r="H24" i="50"/>
  <c r="F24" i="50"/>
  <c r="BA22" i="50"/>
  <c r="AZ22" i="50"/>
  <c r="AY22" i="50"/>
  <c r="AX22" i="50"/>
  <c r="AW22" i="50"/>
  <c r="AV22" i="50"/>
  <c r="AU22" i="50"/>
  <c r="AT22" i="50"/>
  <c r="AS22" i="50"/>
  <c r="AR22" i="50"/>
  <c r="AQ22" i="50"/>
  <c r="AP22" i="50"/>
  <c r="AO22" i="50"/>
  <c r="AN22" i="50"/>
  <c r="AM22" i="50"/>
  <c r="AL22" i="50"/>
  <c r="AK22" i="50"/>
  <c r="AJ22" i="50"/>
  <c r="AI22" i="50"/>
  <c r="AH22" i="50"/>
  <c r="AG22" i="50"/>
  <c r="AF22" i="50"/>
  <c r="AE22" i="50"/>
  <c r="AD22" i="50"/>
  <c r="AC22" i="50"/>
  <c r="AB22" i="50"/>
  <c r="AA22" i="50"/>
  <c r="Z22" i="50"/>
  <c r="Y22" i="50"/>
  <c r="X22" i="50"/>
  <c r="W22" i="50"/>
  <c r="H22" i="50"/>
  <c r="F22" i="50"/>
  <c r="BA20" i="50"/>
  <c r="AZ20" i="50"/>
  <c r="AY20" i="50"/>
  <c r="AX20" i="50"/>
  <c r="AW20" i="50"/>
  <c r="AV20" i="50"/>
  <c r="AU20" i="50"/>
  <c r="AT20" i="50"/>
  <c r="AS20" i="50"/>
  <c r="AR20" i="50"/>
  <c r="AQ20" i="50"/>
  <c r="AP20" i="50"/>
  <c r="AO20" i="50"/>
  <c r="AN20" i="50"/>
  <c r="AM20" i="50"/>
  <c r="AL20" i="50"/>
  <c r="AK20" i="50"/>
  <c r="AJ20" i="50"/>
  <c r="AI20" i="50"/>
  <c r="AH20" i="50"/>
  <c r="AG20" i="50"/>
  <c r="AF20" i="50"/>
  <c r="AE20" i="50"/>
  <c r="AD20" i="50"/>
  <c r="AC20" i="50"/>
  <c r="AB20" i="50"/>
  <c r="AA20" i="50"/>
  <c r="Z20" i="50"/>
  <c r="Y20" i="50"/>
  <c r="X20" i="50"/>
  <c r="W20" i="50"/>
  <c r="H20" i="50"/>
  <c r="F20" i="50"/>
  <c r="BA18" i="50"/>
  <c r="AZ18" i="50"/>
  <c r="AY18" i="50"/>
  <c r="AX18" i="50"/>
  <c r="AW18" i="50"/>
  <c r="AV18" i="50"/>
  <c r="AU18" i="50"/>
  <c r="AT18" i="50"/>
  <c r="AS18" i="50"/>
  <c r="AR18" i="50"/>
  <c r="AQ18" i="50"/>
  <c r="AP18" i="50"/>
  <c r="AO18" i="50"/>
  <c r="AN18" i="50"/>
  <c r="AM18" i="50"/>
  <c r="AL18" i="50"/>
  <c r="AK18" i="50"/>
  <c r="AJ18" i="50"/>
  <c r="AI18" i="50"/>
  <c r="AH18" i="50"/>
  <c r="AG18" i="50"/>
  <c r="AF18" i="50"/>
  <c r="AE18" i="50"/>
  <c r="AD18" i="50"/>
  <c r="AC18" i="50"/>
  <c r="AB18" i="50"/>
  <c r="AA18" i="50"/>
  <c r="Z18" i="50"/>
  <c r="Y18" i="50"/>
  <c r="X18" i="50"/>
  <c r="W18" i="50"/>
  <c r="H18" i="50"/>
  <c r="F18" i="50"/>
  <c r="B17" i="50"/>
  <c r="B19" i="50" s="1"/>
  <c r="B21" i="50" s="1"/>
  <c r="B23" i="50" s="1"/>
  <c r="B25" i="50" s="1"/>
  <c r="B27" i="50" s="1"/>
  <c r="B29" i="50" s="1"/>
  <c r="B31" i="50" s="1"/>
  <c r="B33" i="50" s="1"/>
  <c r="B35" i="50" s="1"/>
  <c r="B37" i="50" s="1"/>
  <c r="B39" i="50" s="1"/>
  <c r="B41" i="50" s="1"/>
  <c r="B43" i="50" s="1"/>
  <c r="B45" i="50" s="1"/>
  <c r="B47" i="50" s="1"/>
  <c r="B49" i="50" s="1"/>
  <c r="BA14" i="50"/>
  <c r="BA15" i="50" s="1"/>
  <c r="BA16" i="50" s="1"/>
  <c r="AZ14" i="50"/>
  <c r="AZ15" i="50" s="1"/>
  <c r="AZ16" i="50" s="1"/>
  <c r="AY14" i="50"/>
  <c r="AY15" i="50" s="1"/>
  <c r="AY16" i="50" s="1"/>
  <c r="BB12" i="50"/>
  <c r="AF2" i="50"/>
  <c r="AQ15" i="50" s="1"/>
  <c r="AQ16" i="50" s="1"/>
  <c r="S58" i="51" l="1"/>
  <c r="AX15" i="50"/>
  <c r="AX16" i="50" s="1"/>
  <c r="AF15" i="50"/>
  <c r="AF16" i="50" s="1"/>
  <c r="W15" i="50"/>
  <c r="W16" i="50" s="1"/>
  <c r="AH15" i="50"/>
  <c r="AH16" i="50" s="1"/>
  <c r="X15" i="50"/>
  <c r="X16" i="50" s="1"/>
  <c r="AJ15" i="50"/>
  <c r="AJ16" i="50" s="1"/>
  <c r="AT15" i="50"/>
  <c r="AT16" i="50" s="1"/>
  <c r="Z15" i="50"/>
  <c r="Z16" i="50" s="1"/>
  <c r="AK15" i="50"/>
  <c r="AK16" i="50" s="1"/>
  <c r="AU15" i="50"/>
  <c r="AU16" i="50" s="1"/>
  <c r="AA64" i="50"/>
  <c r="AM15" i="50"/>
  <c r="AM16" i="50" s="1"/>
  <c r="AR15" i="50"/>
  <c r="AR16" i="50" s="1"/>
  <c r="AS15" i="50"/>
  <c r="AS16" i="50" s="1"/>
  <c r="BE8" i="50"/>
  <c r="AB15" i="50"/>
  <c r="AB16" i="50" s="1"/>
  <c r="AL15" i="50"/>
  <c r="AL16" i="50" s="1"/>
  <c r="AV15" i="50"/>
  <c r="AV16" i="50" s="1"/>
  <c r="U70" i="50"/>
  <c r="AQ56" i="50" s="1"/>
  <c r="AF64" i="50"/>
  <c r="AC15" i="50"/>
  <c r="AC16" i="50" s="1"/>
  <c r="AD15" i="50"/>
  <c r="AD16" i="50" s="1"/>
  <c r="AN15" i="50"/>
  <c r="AN16" i="50" s="1"/>
  <c r="AE15" i="50"/>
  <c r="AE16" i="50" s="1"/>
  <c r="AP15" i="50"/>
  <c r="AP16" i="50" s="1"/>
  <c r="AF65" i="50"/>
  <c r="AK65" i="50" s="1"/>
  <c r="AF70" i="50" s="1"/>
  <c r="AK70" i="50" s="1"/>
  <c r="AV56" i="50" s="1"/>
  <c r="BA56" i="50" s="1"/>
  <c r="BB22" i="50"/>
  <c r="BD22" i="50" s="1"/>
  <c r="BB38" i="50"/>
  <c r="BD38" i="50" s="1"/>
  <c r="BF30" i="51"/>
  <c r="BH30" i="51" s="1"/>
  <c r="BB24" i="50"/>
  <c r="BD24" i="50" s="1"/>
  <c r="BB26" i="50"/>
  <c r="BD26" i="50" s="1"/>
  <c r="BB40" i="50"/>
  <c r="BD40" i="50" s="1"/>
  <c r="BB42" i="50"/>
  <c r="BD42" i="50" s="1"/>
  <c r="BF46" i="51"/>
  <c r="BH46" i="51" s="1"/>
  <c r="BB46" i="50"/>
  <c r="BD46" i="50" s="1"/>
  <c r="BB30" i="50"/>
  <c r="BD30" i="50" s="1"/>
  <c r="BF22" i="51"/>
  <c r="BH22" i="51" s="1"/>
  <c r="BB18" i="50"/>
  <c r="BD18" i="50" s="1"/>
  <c r="BB34" i="50"/>
  <c r="BD34" i="50" s="1"/>
  <c r="BB48" i="50"/>
  <c r="BD48" i="50" s="1"/>
  <c r="BB50" i="50"/>
  <c r="BD50" i="50" s="1"/>
  <c r="BF38" i="51"/>
  <c r="BH38" i="51" s="1"/>
  <c r="AC58" i="50"/>
  <c r="O58" i="50"/>
  <c r="M58" i="50"/>
  <c r="AE56" i="50"/>
  <c r="AC59" i="50"/>
  <c r="AC57" i="50"/>
  <c r="O56" i="50"/>
  <c r="O59" i="50"/>
  <c r="O57" i="50"/>
  <c r="M56" i="50"/>
  <c r="M59" i="50"/>
  <c r="M57" i="50"/>
  <c r="AC56" i="50"/>
  <c r="AE59" i="50"/>
  <c r="AE58" i="50"/>
  <c r="AE57" i="50"/>
  <c r="BB36" i="50"/>
  <c r="BD36" i="50" s="1"/>
  <c r="BB28" i="50"/>
  <c r="BD28" i="50" s="1"/>
  <c r="BB20" i="50"/>
  <c r="BD20" i="50" s="1"/>
  <c r="BB32" i="50"/>
  <c r="BD32" i="50" s="1"/>
  <c r="BB44" i="50"/>
  <c r="BD44" i="50" s="1"/>
  <c r="AC15" i="51"/>
  <c r="AC16" i="51" s="1"/>
  <c r="BF24" i="51"/>
  <c r="BH24" i="51" s="1"/>
  <c r="BF32" i="51"/>
  <c r="BH32" i="51" s="1"/>
  <c r="BF40" i="51"/>
  <c r="BH40" i="51" s="1"/>
  <c r="BF48" i="51"/>
  <c r="BH48" i="51" s="1"/>
  <c r="AG15" i="51"/>
  <c r="AG16" i="51" s="1"/>
  <c r="Y15" i="50"/>
  <c r="Y16" i="50" s="1"/>
  <c r="AG15" i="50"/>
  <c r="AG16" i="50" s="1"/>
  <c r="AO15" i="50"/>
  <c r="AO16" i="50" s="1"/>
  <c r="AW15" i="50"/>
  <c r="AW16" i="50" s="1"/>
  <c r="BF50" i="51"/>
  <c r="BH50" i="51" s="1"/>
  <c r="Y70" i="51"/>
  <c r="AU56" i="51" s="1"/>
  <c r="AZ15" i="51"/>
  <c r="AZ16" i="51" s="1"/>
  <c r="AR15" i="51"/>
  <c r="AR16" i="51" s="1"/>
  <c r="AJ15" i="51"/>
  <c r="AJ16" i="51" s="1"/>
  <c r="AB15" i="51"/>
  <c r="AB16" i="51" s="1"/>
  <c r="AY15" i="51"/>
  <c r="AY16" i="51" s="1"/>
  <c r="AQ15" i="51"/>
  <c r="AQ16" i="51" s="1"/>
  <c r="AI15" i="51"/>
  <c r="AI16" i="51" s="1"/>
  <c r="AA15" i="51"/>
  <c r="AA16" i="51" s="1"/>
  <c r="AX15" i="51"/>
  <c r="AX16" i="51" s="1"/>
  <c r="AP15" i="51"/>
  <c r="AP16" i="51" s="1"/>
  <c r="AH15" i="51"/>
  <c r="AH16" i="51" s="1"/>
  <c r="AV15" i="51"/>
  <c r="AV16" i="51" s="1"/>
  <c r="AN15" i="51"/>
  <c r="AN16" i="51" s="1"/>
  <c r="AF15" i="51"/>
  <c r="AF16" i="51" s="1"/>
  <c r="AU15" i="51"/>
  <c r="AU16" i="51" s="1"/>
  <c r="AM15" i="51"/>
  <c r="AM16" i="51" s="1"/>
  <c r="AE15" i="51"/>
  <c r="AE16" i="51" s="1"/>
  <c r="BB15" i="51"/>
  <c r="BB16" i="51" s="1"/>
  <c r="AT15" i="51"/>
  <c r="AT16" i="51" s="1"/>
  <c r="AL15" i="51"/>
  <c r="AL16" i="51" s="1"/>
  <c r="AD15" i="51"/>
  <c r="AD16" i="51" s="1"/>
  <c r="BI8" i="51"/>
  <c r="AO15" i="51"/>
  <c r="AO16" i="51" s="1"/>
  <c r="BF18" i="51"/>
  <c r="BH18" i="51" s="1"/>
  <c r="BF26" i="51"/>
  <c r="BH26" i="51" s="1"/>
  <c r="BF34" i="51"/>
  <c r="BH34" i="51" s="1"/>
  <c r="BF42" i="51"/>
  <c r="BH42" i="51" s="1"/>
  <c r="AA15" i="50"/>
  <c r="AA16" i="50" s="1"/>
  <c r="AI15" i="50"/>
  <c r="AI16" i="50" s="1"/>
  <c r="AS15" i="51"/>
  <c r="AS16" i="51" s="1"/>
  <c r="BF20" i="51"/>
  <c r="BH20" i="51" s="1"/>
  <c r="BF28" i="51"/>
  <c r="BH28" i="51" s="1"/>
  <c r="BF36" i="51"/>
  <c r="BH36" i="51" s="1"/>
  <c r="BF44" i="51"/>
  <c r="BH44" i="51" s="1"/>
  <c r="AW15" i="51"/>
  <c r="AW16" i="51" s="1"/>
  <c r="BA15" i="51"/>
  <c r="BA16" i="51" s="1"/>
  <c r="AG58" i="51"/>
  <c r="AE65" i="51"/>
  <c r="AI58" i="51"/>
  <c r="AJ65" i="51"/>
  <c r="Q57" i="51"/>
  <c r="Q59" i="51"/>
  <c r="Q56" i="51"/>
  <c r="S57" i="51"/>
  <c r="S59" i="51"/>
  <c r="AE64" i="51"/>
  <c r="S56" i="51"/>
  <c r="AG57" i="51"/>
  <c r="AG59" i="51"/>
  <c r="AG56" i="51"/>
  <c r="AI57" i="51"/>
  <c r="AI59" i="51"/>
  <c r="AI56" i="51"/>
  <c r="AC60" i="50" l="1"/>
  <c r="M60" i="50"/>
  <c r="S60" i="51"/>
  <c r="AO65" i="51"/>
  <c r="AJ70" i="51" s="1"/>
  <c r="AO70" i="51" s="1"/>
  <c r="AZ56" i="51" s="1"/>
  <c r="BE56" i="51" s="1"/>
  <c r="O60" i="50"/>
  <c r="AI60" i="51"/>
  <c r="Q60" i="51"/>
  <c r="AG60" i="51"/>
  <c r="AE60" i="50"/>
  <c r="D47" i="45" l="1"/>
  <c r="L46" i="45"/>
  <c r="L45" i="45"/>
  <c r="L47" i="45" s="1"/>
  <c r="D44" i="45"/>
  <c r="L43" i="45"/>
  <c r="L42" i="45"/>
  <c r="L44" i="45" s="1"/>
  <c r="D41" i="45"/>
  <c r="L40" i="45"/>
  <c r="L39" i="45"/>
  <c r="L41" i="45" s="1"/>
  <c r="D38" i="45"/>
  <c r="D37" i="45"/>
  <c r="D36" i="45"/>
  <c r="D35" i="45"/>
  <c r="D34" i="45"/>
  <c r="D33" i="45"/>
  <c r="D32" i="45"/>
  <c r="D31" i="45"/>
  <c r="D30" i="45"/>
  <c r="D29" i="45"/>
  <c r="D28" i="45"/>
  <c r="D27" i="45"/>
  <c r="D26" i="45"/>
  <c r="D25" i="45"/>
  <c r="D24" i="45"/>
  <c r="D23" i="45"/>
  <c r="L22" i="45"/>
  <c r="D22" i="45"/>
  <c r="L21" i="45"/>
  <c r="D21" i="45"/>
  <c r="L20" i="45"/>
  <c r="D20" i="45"/>
  <c r="L19" i="45"/>
  <c r="D19" i="45"/>
  <c r="L18" i="45"/>
  <c r="D18" i="45"/>
  <c r="L17" i="45"/>
  <c r="D17" i="45"/>
  <c r="L16" i="45"/>
  <c r="D16" i="45"/>
  <c r="L15" i="45"/>
  <c r="D15" i="45"/>
  <c r="L14" i="45"/>
  <c r="D14" i="45"/>
  <c r="L13" i="45"/>
  <c r="D13" i="45"/>
  <c r="L12" i="45"/>
  <c r="D12" i="45"/>
  <c r="L11" i="45"/>
  <c r="D11" i="45"/>
  <c r="L10" i="45"/>
  <c r="D10" i="45"/>
  <c r="L9" i="45"/>
  <c r="D9" i="45"/>
  <c r="L8" i="45"/>
  <c r="D8" i="45"/>
  <c r="L7" i="45"/>
  <c r="D7" i="45"/>
  <c r="L6" i="45"/>
  <c r="D6" i="45"/>
  <c r="P65" i="44"/>
  <c r="P64" i="44"/>
  <c r="K64" i="44"/>
  <c r="AH62" i="44"/>
  <c r="AF64" i="44" s="1"/>
  <c r="AM60" i="44"/>
  <c r="AA70" i="44" s="1"/>
  <c r="AJ60" i="44"/>
  <c r="AH60" i="44"/>
  <c r="W60" i="44"/>
  <c r="K70" i="44" s="1"/>
  <c r="T60" i="44"/>
  <c r="K65" i="44" s="1"/>
  <c r="U65" i="44" s="1"/>
  <c r="P70" i="44" s="1"/>
  <c r="R60" i="44"/>
  <c r="BA50" i="44"/>
  <c r="AZ50" i="44"/>
  <c r="AY50" i="44"/>
  <c r="AX50" i="44"/>
  <c r="AW50" i="44"/>
  <c r="AV50" i="44"/>
  <c r="AU50" i="44"/>
  <c r="AT50" i="44"/>
  <c r="AS50" i="44"/>
  <c r="AR50" i="44"/>
  <c r="AQ50" i="44"/>
  <c r="AP50" i="44"/>
  <c r="AO50" i="44"/>
  <c r="AN50" i="44"/>
  <c r="AM50" i="44"/>
  <c r="AL50" i="44"/>
  <c r="AK50" i="44"/>
  <c r="AJ50" i="44"/>
  <c r="AI50" i="44"/>
  <c r="AH50" i="44"/>
  <c r="AG50" i="44"/>
  <c r="AF50" i="44"/>
  <c r="AE50" i="44"/>
  <c r="AD50" i="44"/>
  <c r="AC50" i="44"/>
  <c r="AB50" i="44"/>
  <c r="AA50" i="44"/>
  <c r="Z50" i="44"/>
  <c r="Y50" i="44"/>
  <c r="X50" i="44"/>
  <c r="W50" i="44"/>
  <c r="H50" i="44"/>
  <c r="F50" i="44"/>
  <c r="BA48" i="44"/>
  <c r="AZ48" i="44"/>
  <c r="AY48" i="44"/>
  <c r="AX48" i="44"/>
  <c r="AW48" i="44"/>
  <c r="AV48" i="44"/>
  <c r="AU48" i="44"/>
  <c r="AT48" i="44"/>
  <c r="AS48" i="44"/>
  <c r="AR48" i="44"/>
  <c r="AQ48" i="44"/>
  <c r="AP48" i="44"/>
  <c r="AO48" i="44"/>
  <c r="AN48" i="44"/>
  <c r="AM48" i="44"/>
  <c r="AL48" i="44"/>
  <c r="AK48" i="44"/>
  <c r="AJ48" i="44"/>
  <c r="AI48" i="44"/>
  <c r="AH48" i="44"/>
  <c r="AG48" i="44"/>
  <c r="AF48" i="44"/>
  <c r="AE48" i="44"/>
  <c r="AD48" i="44"/>
  <c r="AC48" i="44"/>
  <c r="AB48" i="44"/>
  <c r="AA48" i="44"/>
  <c r="Z48" i="44"/>
  <c r="Y48" i="44"/>
  <c r="X48" i="44"/>
  <c r="W48" i="44"/>
  <c r="H48" i="44"/>
  <c r="F48" i="44"/>
  <c r="BA46" i="44"/>
  <c r="AZ46" i="44"/>
  <c r="AY46" i="44"/>
  <c r="AX46" i="44"/>
  <c r="AW46" i="44"/>
  <c r="AV46" i="44"/>
  <c r="AU46" i="44"/>
  <c r="AT46" i="44"/>
  <c r="AS46" i="44"/>
  <c r="AR46" i="44"/>
  <c r="AQ46" i="44"/>
  <c r="AP46" i="44"/>
  <c r="AO46" i="44"/>
  <c r="AN46" i="44"/>
  <c r="AM46" i="44"/>
  <c r="AL46" i="44"/>
  <c r="AK46" i="44"/>
  <c r="AJ46" i="44"/>
  <c r="AI46" i="44"/>
  <c r="AH46" i="44"/>
  <c r="AG46" i="44"/>
  <c r="AF46" i="44"/>
  <c r="AE46" i="44"/>
  <c r="AD46" i="44"/>
  <c r="AC46" i="44"/>
  <c r="AB46" i="44"/>
  <c r="AA46" i="44"/>
  <c r="Z46" i="44"/>
  <c r="Y46" i="44"/>
  <c r="X46" i="44"/>
  <c r="W46" i="44"/>
  <c r="H46" i="44"/>
  <c r="F46" i="44"/>
  <c r="BA44" i="44"/>
  <c r="AZ44" i="44"/>
  <c r="AY44" i="44"/>
  <c r="AX44" i="44"/>
  <c r="AW44" i="44"/>
  <c r="AV44" i="44"/>
  <c r="AU44" i="44"/>
  <c r="AT44" i="44"/>
  <c r="AS44" i="44"/>
  <c r="AR44" i="44"/>
  <c r="AQ44" i="44"/>
  <c r="AP44" i="44"/>
  <c r="AO44" i="44"/>
  <c r="AN44" i="44"/>
  <c r="AM44" i="44"/>
  <c r="AL44" i="44"/>
  <c r="AK44" i="44"/>
  <c r="AJ44" i="44"/>
  <c r="AI44" i="44"/>
  <c r="AH44" i="44"/>
  <c r="AG44" i="44"/>
  <c r="AF44" i="44"/>
  <c r="AE44" i="44"/>
  <c r="AD44" i="44"/>
  <c r="AC44" i="44"/>
  <c r="AB44" i="44"/>
  <c r="AA44" i="44"/>
  <c r="Z44" i="44"/>
  <c r="Y44" i="44"/>
  <c r="X44" i="44"/>
  <c r="W44" i="44"/>
  <c r="H44" i="44"/>
  <c r="F44" i="44"/>
  <c r="BA42" i="44"/>
  <c r="AZ42" i="44"/>
  <c r="AY42" i="44"/>
  <c r="AX42" i="44"/>
  <c r="AW42" i="44"/>
  <c r="AV42" i="44"/>
  <c r="AU42" i="44"/>
  <c r="AT42" i="44"/>
  <c r="AS42" i="44"/>
  <c r="AR42" i="44"/>
  <c r="AQ42" i="44"/>
  <c r="AP42" i="44"/>
  <c r="AO42" i="44"/>
  <c r="AN42" i="44"/>
  <c r="AM42" i="44"/>
  <c r="AL42" i="44"/>
  <c r="AK42" i="44"/>
  <c r="AJ42" i="44"/>
  <c r="AI42" i="44"/>
  <c r="AH42" i="44"/>
  <c r="AG42" i="44"/>
  <c r="AF42" i="44"/>
  <c r="AE42" i="44"/>
  <c r="AD42" i="44"/>
  <c r="AC42" i="44"/>
  <c r="AB42" i="44"/>
  <c r="AA42" i="44"/>
  <c r="Z42" i="44"/>
  <c r="Y42" i="44"/>
  <c r="X42" i="44"/>
  <c r="W42" i="44"/>
  <c r="H42" i="44"/>
  <c r="F42" i="44"/>
  <c r="BA40" i="44"/>
  <c r="AZ40" i="44"/>
  <c r="AY40" i="44"/>
  <c r="AX40" i="44"/>
  <c r="AW40" i="44"/>
  <c r="AV40" i="44"/>
  <c r="AU40" i="44"/>
  <c r="AT40" i="44"/>
  <c r="AS40" i="44"/>
  <c r="AR40" i="44"/>
  <c r="AQ40" i="44"/>
  <c r="AP40" i="44"/>
  <c r="AO40" i="44"/>
  <c r="AN40" i="44"/>
  <c r="AM40" i="44"/>
  <c r="AL40" i="44"/>
  <c r="AK40" i="44"/>
  <c r="AJ40" i="44"/>
  <c r="AI40" i="44"/>
  <c r="AH40" i="44"/>
  <c r="AG40" i="44"/>
  <c r="AF40" i="44"/>
  <c r="AE40" i="44"/>
  <c r="AD40" i="44"/>
  <c r="AC40" i="44"/>
  <c r="AB40" i="44"/>
  <c r="AA40" i="44"/>
  <c r="Z40" i="44"/>
  <c r="Y40" i="44"/>
  <c r="X40" i="44"/>
  <c r="W40" i="44"/>
  <c r="H40" i="44"/>
  <c r="F40" i="44"/>
  <c r="BA38" i="44"/>
  <c r="AZ38" i="44"/>
  <c r="AY38" i="44"/>
  <c r="AX38" i="44"/>
  <c r="AW38" i="44"/>
  <c r="AV38" i="44"/>
  <c r="AU38" i="44"/>
  <c r="AT38" i="44"/>
  <c r="AS38" i="44"/>
  <c r="AR38" i="44"/>
  <c r="AQ38" i="44"/>
  <c r="AP38" i="44"/>
  <c r="AO38" i="44"/>
  <c r="AN38" i="44"/>
  <c r="AM38" i="44"/>
  <c r="AL38" i="44"/>
  <c r="AK38" i="44"/>
  <c r="AJ38" i="44"/>
  <c r="AI38" i="44"/>
  <c r="AH38" i="44"/>
  <c r="AG38" i="44"/>
  <c r="AF38" i="44"/>
  <c r="AE38" i="44"/>
  <c r="AD38" i="44"/>
  <c r="AC38" i="44"/>
  <c r="AB38" i="44"/>
  <c r="AA38" i="44"/>
  <c r="Z38" i="44"/>
  <c r="Y38" i="44"/>
  <c r="X38" i="44"/>
  <c r="W38" i="44"/>
  <c r="H38" i="44"/>
  <c r="F38" i="44"/>
  <c r="BA36" i="44"/>
  <c r="AZ36" i="44"/>
  <c r="AY36" i="44"/>
  <c r="AX36" i="44"/>
  <c r="AW36" i="44"/>
  <c r="AV36" i="44"/>
  <c r="AU36" i="44"/>
  <c r="AT36" i="44"/>
  <c r="AS36" i="44"/>
  <c r="AR36" i="44"/>
  <c r="AQ36" i="44"/>
  <c r="AP36" i="44"/>
  <c r="AO36" i="44"/>
  <c r="AN36" i="44"/>
  <c r="AM36" i="44"/>
  <c r="AL36" i="44"/>
  <c r="AK36" i="44"/>
  <c r="AJ36" i="44"/>
  <c r="AI36" i="44"/>
  <c r="AH36" i="44"/>
  <c r="AG36" i="44"/>
  <c r="AF36" i="44"/>
  <c r="AE36" i="44"/>
  <c r="AD36" i="44"/>
  <c r="AC36" i="44"/>
  <c r="AB36" i="44"/>
  <c r="AA36" i="44"/>
  <c r="Z36" i="44"/>
  <c r="Y36" i="44"/>
  <c r="X36" i="44"/>
  <c r="W36" i="44"/>
  <c r="H36" i="44"/>
  <c r="F36" i="44"/>
  <c r="BA34" i="44"/>
  <c r="AZ34" i="44"/>
  <c r="AY34" i="44"/>
  <c r="AX34" i="44"/>
  <c r="AW34"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H34" i="44"/>
  <c r="F34" i="44"/>
  <c r="BA32" i="44"/>
  <c r="AZ32" i="44"/>
  <c r="AY32" i="44"/>
  <c r="AX32" i="44"/>
  <c r="AW32" i="44"/>
  <c r="AV32" i="44"/>
  <c r="AU32" i="44"/>
  <c r="AT32" i="44"/>
  <c r="AS32" i="44"/>
  <c r="AR32" i="44"/>
  <c r="AQ32" i="44"/>
  <c r="AP32" i="44"/>
  <c r="AO32" i="44"/>
  <c r="AN32" i="44"/>
  <c r="AM32" i="44"/>
  <c r="AL32" i="44"/>
  <c r="AK32" i="44"/>
  <c r="AJ32" i="44"/>
  <c r="AI32" i="44"/>
  <c r="AH32" i="44"/>
  <c r="AG32" i="44"/>
  <c r="AF32" i="44"/>
  <c r="AE32" i="44"/>
  <c r="AD32" i="44"/>
  <c r="AC32" i="44"/>
  <c r="AB32" i="44"/>
  <c r="AA32" i="44"/>
  <c r="Z32" i="44"/>
  <c r="Y32" i="44"/>
  <c r="X32" i="44"/>
  <c r="W32" i="44"/>
  <c r="H32" i="44"/>
  <c r="F32" i="44"/>
  <c r="BA30" i="44"/>
  <c r="AZ30" i="44"/>
  <c r="AY30" i="44"/>
  <c r="AX30" i="44"/>
  <c r="AW30" i="44"/>
  <c r="AV30" i="44"/>
  <c r="AU30" i="44"/>
  <c r="AT30" i="44"/>
  <c r="AS30" i="44"/>
  <c r="AR30" i="44"/>
  <c r="AQ30" i="44"/>
  <c r="AP30" i="44"/>
  <c r="AO30" i="44"/>
  <c r="AN30" i="44"/>
  <c r="AM30" i="44"/>
  <c r="AL30" i="44"/>
  <c r="AK30" i="44"/>
  <c r="AJ30" i="44"/>
  <c r="AI30" i="44"/>
  <c r="AH30" i="44"/>
  <c r="AG30" i="44"/>
  <c r="AF30" i="44"/>
  <c r="AE30" i="44"/>
  <c r="AD30" i="44"/>
  <c r="AC30" i="44"/>
  <c r="AB30" i="44"/>
  <c r="AA30" i="44"/>
  <c r="Z30" i="44"/>
  <c r="Y30" i="44"/>
  <c r="X30" i="44"/>
  <c r="W30" i="44"/>
  <c r="H30" i="44"/>
  <c r="F30" i="44"/>
  <c r="BA28" i="44"/>
  <c r="AZ28" i="44"/>
  <c r="AY28" i="44"/>
  <c r="AX28" i="44"/>
  <c r="AW28" i="44"/>
  <c r="AV28" i="44"/>
  <c r="AU28" i="44"/>
  <c r="AT28" i="44"/>
  <c r="AS28" i="44"/>
  <c r="AR28" i="44"/>
  <c r="AQ28" i="44"/>
  <c r="AP28" i="44"/>
  <c r="AO28" i="44"/>
  <c r="AN28" i="44"/>
  <c r="AM28" i="44"/>
  <c r="AL28" i="44"/>
  <c r="AK28" i="44"/>
  <c r="AJ28" i="44"/>
  <c r="AI28" i="44"/>
  <c r="AH28" i="44"/>
  <c r="AG28" i="44"/>
  <c r="AF28" i="44"/>
  <c r="AE28" i="44"/>
  <c r="AD28" i="44"/>
  <c r="AC28" i="44"/>
  <c r="AB28" i="44"/>
  <c r="AA28" i="44"/>
  <c r="Z28" i="44"/>
  <c r="Y28" i="44"/>
  <c r="X28" i="44"/>
  <c r="W28" i="44"/>
  <c r="H28" i="44"/>
  <c r="F28" i="44"/>
  <c r="BA26" i="44"/>
  <c r="AZ26" i="44"/>
  <c r="AY26" i="44"/>
  <c r="AX26" i="44"/>
  <c r="AW26" i="44"/>
  <c r="AV26" i="44"/>
  <c r="AU26" i="44"/>
  <c r="AT26" i="44"/>
  <c r="AS26" i="44"/>
  <c r="AR26" i="44"/>
  <c r="AQ26" i="44"/>
  <c r="AP26" i="44"/>
  <c r="AO26" i="44"/>
  <c r="AN26" i="44"/>
  <c r="AM26" i="44"/>
  <c r="AL26" i="44"/>
  <c r="AK26" i="44"/>
  <c r="AJ26" i="44"/>
  <c r="AI26" i="44"/>
  <c r="AH26" i="44"/>
  <c r="AG26" i="44"/>
  <c r="AF26" i="44"/>
  <c r="AE26" i="44"/>
  <c r="AD26" i="44"/>
  <c r="AC26" i="44"/>
  <c r="AB26" i="44"/>
  <c r="AA26" i="44"/>
  <c r="Z26" i="44"/>
  <c r="Y26" i="44"/>
  <c r="X26" i="44"/>
  <c r="W26" i="44"/>
  <c r="H26" i="44"/>
  <c r="F26" i="44"/>
  <c r="BA24" i="44"/>
  <c r="AZ24" i="44"/>
  <c r="AY24" i="44"/>
  <c r="AX24" i="44"/>
  <c r="AW24" i="44"/>
  <c r="AV24" i="44"/>
  <c r="AU24" i="44"/>
  <c r="AT24" i="44"/>
  <c r="AS24" i="44"/>
  <c r="AR24" i="44"/>
  <c r="AQ24" i="44"/>
  <c r="AP24" i="44"/>
  <c r="AO24" i="44"/>
  <c r="AN24" i="44"/>
  <c r="AM24" i="44"/>
  <c r="AL24" i="44"/>
  <c r="AK24" i="44"/>
  <c r="AJ24" i="44"/>
  <c r="AI24" i="44"/>
  <c r="AH24" i="44"/>
  <c r="AG24" i="44"/>
  <c r="AF24" i="44"/>
  <c r="AE24" i="44"/>
  <c r="AD24" i="44"/>
  <c r="AC24" i="44"/>
  <c r="AB24" i="44"/>
  <c r="AA24" i="44"/>
  <c r="Z24" i="44"/>
  <c r="Y24" i="44"/>
  <c r="X24" i="44"/>
  <c r="W24" i="44"/>
  <c r="H24" i="44"/>
  <c r="F24" i="44"/>
  <c r="BA22" i="44"/>
  <c r="AZ22" i="44"/>
  <c r="AY22" i="44"/>
  <c r="AX22" i="44"/>
  <c r="AW22" i="44"/>
  <c r="AV22" i="44"/>
  <c r="AU22" i="44"/>
  <c r="AT22" i="44"/>
  <c r="AS22" i="44"/>
  <c r="AR22" i="44"/>
  <c r="AQ22" i="44"/>
  <c r="AP22" i="44"/>
  <c r="AO22" i="44"/>
  <c r="AN22" i="44"/>
  <c r="AM22" i="44"/>
  <c r="AL22" i="44"/>
  <c r="AK22" i="44"/>
  <c r="AJ22" i="44"/>
  <c r="AI22" i="44"/>
  <c r="AH22" i="44"/>
  <c r="AG22" i="44"/>
  <c r="AF22" i="44"/>
  <c r="AE22" i="44"/>
  <c r="AD22" i="44"/>
  <c r="AC22" i="44"/>
  <c r="AB22" i="44"/>
  <c r="AA22" i="44"/>
  <c r="Z22" i="44"/>
  <c r="Y22" i="44"/>
  <c r="X22" i="44"/>
  <c r="W22" i="44"/>
  <c r="H22" i="44"/>
  <c r="F22" i="44"/>
  <c r="BA20" i="44"/>
  <c r="AZ20" i="44"/>
  <c r="AY20" i="44"/>
  <c r="AX20" i="44"/>
  <c r="AW20" i="44"/>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H20" i="44"/>
  <c r="F20" i="44"/>
  <c r="O58" i="44" s="1"/>
  <c r="BA18" i="44"/>
  <c r="AZ18" i="44"/>
  <c r="AY18" i="44"/>
  <c r="AX18" i="44"/>
  <c r="AW18" i="44"/>
  <c r="AV18" i="44"/>
  <c r="AU18" i="44"/>
  <c r="AT18" i="44"/>
  <c r="AS18" i="44"/>
  <c r="AR18" i="44"/>
  <c r="AQ18" i="44"/>
  <c r="AP18" i="44"/>
  <c r="AO18" i="44"/>
  <c r="AN18" i="44"/>
  <c r="AM18" i="44"/>
  <c r="AL18" i="44"/>
  <c r="AK18" i="44"/>
  <c r="AJ18" i="44"/>
  <c r="AI18" i="44"/>
  <c r="AH18" i="44"/>
  <c r="AG18" i="44"/>
  <c r="AF18" i="44"/>
  <c r="AE18" i="44"/>
  <c r="AD18" i="44"/>
  <c r="AC18" i="44"/>
  <c r="AB18" i="44"/>
  <c r="AA18" i="44"/>
  <c r="Z18" i="44"/>
  <c r="Y18" i="44"/>
  <c r="X18" i="44"/>
  <c r="W18" i="44"/>
  <c r="H18" i="44"/>
  <c r="F18" i="44"/>
  <c r="M58" i="44" s="1"/>
  <c r="B17" i="44"/>
  <c r="B19" i="44" s="1"/>
  <c r="B21" i="44" s="1"/>
  <c r="B23" i="44" s="1"/>
  <c r="B25" i="44" s="1"/>
  <c r="B27" i="44" s="1"/>
  <c r="B29" i="44" s="1"/>
  <c r="B31" i="44" s="1"/>
  <c r="B33" i="44" s="1"/>
  <c r="B35" i="44" s="1"/>
  <c r="B37" i="44" s="1"/>
  <c r="B39" i="44" s="1"/>
  <c r="B41" i="44" s="1"/>
  <c r="B43" i="44" s="1"/>
  <c r="B45" i="44" s="1"/>
  <c r="B47" i="44" s="1"/>
  <c r="B49" i="44" s="1"/>
  <c r="BA15" i="44"/>
  <c r="BA16" i="44" s="1"/>
  <c r="BA14" i="44"/>
  <c r="AZ14" i="44"/>
  <c r="AZ15" i="44" s="1"/>
  <c r="AZ16" i="44" s="1"/>
  <c r="AY14" i="44"/>
  <c r="AY15" i="44" s="1"/>
  <c r="AY16" i="44" s="1"/>
  <c r="BB12" i="44"/>
  <c r="AF2" i="44"/>
  <c r="AO15" i="44" s="1"/>
  <c r="AO16" i="44" s="1"/>
  <c r="BB26" i="44" l="1"/>
  <c r="BD26" i="44" s="1"/>
  <c r="BB44" i="44"/>
  <c r="BD44" i="44" s="1"/>
  <c r="BB30" i="44"/>
  <c r="BD30" i="44" s="1"/>
  <c r="BB48" i="44"/>
  <c r="BD48" i="44" s="1"/>
  <c r="BB36" i="44"/>
  <c r="BD36" i="44" s="1"/>
  <c r="BB38" i="44"/>
  <c r="BD38" i="44" s="1"/>
  <c r="BB24" i="44"/>
  <c r="BD24" i="44" s="1"/>
  <c r="BB18" i="44"/>
  <c r="BD18" i="44" s="1"/>
  <c r="BB28" i="44"/>
  <c r="BD28" i="44" s="1"/>
  <c r="BB50" i="44"/>
  <c r="BD50" i="44" s="1"/>
  <c r="AV15" i="44"/>
  <c r="AV16" i="44" s="1"/>
  <c r="AN15" i="44"/>
  <c r="AN16" i="44" s="1"/>
  <c r="AF15" i="44"/>
  <c r="AF16" i="44" s="1"/>
  <c r="X15" i="44"/>
  <c r="X16" i="44" s="1"/>
  <c r="AU15" i="44"/>
  <c r="AU16" i="44" s="1"/>
  <c r="AM15" i="44"/>
  <c r="AM16" i="44" s="1"/>
  <c r="AE15" i="44"/>
  <c r="AE16" i="44" s="1"/>
  <c r="W15" i="44"/>
  <c r="W16" i="44" s="1"/>
  <c r="AT15" i="44"/>
  <c r="AT16" i="44" s="1"/>
  <c r="AL15" i="44"/>
  <c r="AL16" i="44" s="1"/>
  <c r="AD15" i="44"/>
  <c r="AD16" i="44" s="1"/>
  <c r="AS15" i="44"/>
  <c r="AS16" i="44" s="1"/>
  <c r="AK15" i="44"/>
  <c r="AK16" i="44" s="1"/>
  <c r="AC15" i="44"/>
  <c r="AC16" i="44" s="1"/>
  <c r="AR15" i="44"/>
  <c r="AR16" i="44" s="1"/>
  <c r="AJ15" i="44"/>
  <c r="AJ16" i="44" s="1"/>
  <c r="AB15" i="44"/>
  <c r="AB16" i="44" s="1"/>
  <c r="AQ15" i="44"/>
  <c r="AQ16" i="44" s="1"/>
  <c r="AI15" i="44"/>
  <c r="AI16" i="44" s="1"/>
  <c r="AA15" i="44"/>
  <c r="AA16" i="44" s="1"/>
  <c r="AH15" i="44"/>
  <c r="AH16" i="44" s="1"/>
  <c r="AP15" i="44"/>
  <c r="AP16" i="44" s="1"/>
  <c r="BB40" i="44"/>
  <c r="BD40" i="44" s="1"/>
  <c r="U70" i="44"/>
  <c r="AQ56" i="44" s="1"/>
  <c r="BE8" i="44"/>
  <c r="AW15" i="44"/>
  <c r="AW16" i="44" s="1"/>
  <c r="BB20" i="44"/>
  <c r="BD20" i="44" s="1"/>
  <c r="BB42" i="44"/>
  <c r="BD42" i="44" s="1"/>
  <c r="AX15" i="44"/>
  <c r="AX16" i="44" s="1"/>
  <c r="BB22" i="44"/>
  <c r="BD22" i="44" s="1"/>
  <c r="BB32" i="44"/>
  <c r="BD32" i="44" s="1"/>
  <c r="AG15" i="44"/>
  <c r="AG16" i="44" s="1"/>
  <c r="Y15" i="44"/>
  <c r="Y16" i="44" s="1"/>
  <c r="BB34" i="44"/>
  <c r="BD34" i="44" s="1"/>
  <c r="Z15" i="44"/>
  <c r="Z16" i="44" s="1"/>
  <c r="BB46" i="44"/>
  <c r="BD46" i="44" s="1"/>
  <c r="AC58" i="44"/>
  <c r="AA65" i="44"/>
  <c r="AE58" i="44"/>
  <c r="AF65" i="44"/>
  <c r="M57" i="44"/>
  <c r="M59" i="44"/>
  <c r="O57" i="44"/>
  <c r="O59" i="44"/>
  <c r="AA64" i="44"/>
  <c r="O56" i="44"/>
  <c r="AC57" i="44"/>
  <c r="AC59" i="44"/>
  <c r="AC56" i="44"/>
  <c r="AE57" i="44"/>
  <c r="AE59" i="44"/>
  <c r="AE56" i="44"/>
  <c r="M60" i="44" l="1"/>
  <c r="O60" i="44"/>
  <c r="AK65" i="44"/>
  <c r="AF70" i="44" s="1"/>
  <c r="AK70" i="44" s="1"/>
  <c r="AV56" i="44" s="1"/>
  <c r="BA56" i="44" s="1"/>
  <c r="AE60" i="44"/>
  <c r="AC60" i="44"/>
  <c r="T47" i="39" l="1"/>
  <c r="R47" i="39"/>
  <c r="D47" i="39"/>
  <c r="X46" i="39"/>
  <c r="Z46" i="39" s="1"/>
  <c r="T46" i="39"/>
  <c r="R46" i="39"/>
  <c r="P46" i="39"/>
  <c r="N46" i="39"/>
  <c r="L46" i="39"/>
  <c r="X45" i="39"/>
  <c r="T45" i="39"/>
  <c r="R45" i="39"/>
  <c r="P45" i="39"/>
  <c r="N45" i="39"/>
  <c r="L45" i="39"/>
  <c r="L47" i="39" s="1"/>
  <c r="T44" i="39"/>
  <c r="R44" i="39"/>
  <c r="D44" i="39"/>
  <c r="X43" i="39"/>
  <c r="Z43" i="39" s="1"/>
  <c r="T43" i="39"/>
  <c r="R43" i="39"/>
  <c r="P43" i="39"/>
  <c r="N43" i="39"/>
  <c r="L43" i="39"/>
  <c r="T42" i="39"/>
  <c r="R42" i="39"/>
  <c r="X42" i="39" s="1"/>
  <c r="P42" i="39"/>
  <c r="N42" i="39"/>
  <c r="L42" i="39"/>
  <c r="L44" i="39" s="1"/>
  <c r="T41" i="39"/>
  <c r="R41" i="39"/>
  <c r="D41" i="39"/>
  <c r="X40" i="39"/>
  <c r="Z40" i="39" s="1"/>
  <c r="T40" i="39"/>
  <c r="R40" i="39"/>
  <c r="P40" i="39"/>
  <c r="N40" i="39"/>
  <c r="L40" i="39"/>
  <c r="X39" i="39"/>
  <c r="T39" i="39"/>
  <c r="R39" i="39"/>
  <c r="P39" i="39"/>
  <c r="N39" i="39"/>
  <c r="L39" i="39"/>
  <c r="L41" i="39" s="1"/>
  <c r="D38" i="39"/>
  <c r="D37" i="39"/>
  <c r="D36" i="39"/>
  <c r="D35" i="39"/>
  <c r="D34" i="39"/>
  <c r="D33" i="39"/>
  <c r="D32" i="39"/>
  <c r="D31" i="39"/>
  <c r="D30" i="39"/>
  <c r="D29" i="39"/>
  <c r="D28" i="39"/>
  <c r="D27" i="39"/>
  <c r="D26" i="39"/>
  <c r="D25" i="39"/>
  <c r="D24" i="39"/>
  <c r="D23" i="39"/>
  <c r="T22" i="39"/>
  <c r="R22" i="39"/>
  <c r="X22" i="39" s="1"/>
  <c r="Z22" i="39" s="1"/>
  <c r="P22" i="39"/>
  <c r="N22" i="39"/>
  <c r="L22" i="39"/>
  <c r="D22" i="39"/>
  <c r="T21" i="39"/>
  <c r="R21" i="39"/>
  <c r="X21" i="39" s="1"/>
  <c r="Z21" i="39" s="1"/>
  <c r="P21" i="39"/>
  <c r="N21" i="39"/>
  <c r="L21" i="39"/>
  <c r="D21" i="39"/>
  <c r="T20" i="39"/>
  <c r="R20" i="39"/>
  <c r="X20" i="39" s="1"/>
  <c r="Z20" i="39" s="1"/>
  <c r="P20" i="39"/>
  <c r="N20" i="39"/>
  <c r="L20" i="39"/>
  <c r="D20" i="39"/>
  <c r="T19" i="39"/>
  <c r="R19" i="39"/>
  <c r="X19" i="39" s="1"/>
  <c r="Z19" i="39" s="1"/>
  <c r="P19" i="39"/>
  <c r="N19" i="39"/>
  <c r="L19" i="39"/>
  <c r="D19" i="39"/>
  <c r="T18" i="39"/>
  <c r="R18" i="39"/>
  <c r="X18" i="39" s="1"/>
  <c r="Z18" i="39" s="1"/>
  <c r="P18" i="39"/>
  <c r="N18" i="39"/>
  <c r="L18" i="39"/>
  <c r="D18" i="39"/>
  <c r="T17" i="39"/>
  <c r="R17" i="39"/>
  <c r="X17" i="39" s="1"/>
  <c r="Z17" i="39" s="1"/>
  <c r="P17" i="39"/>
  <c r="N17" i="39"/>
  <c r="L17" i="39"/>
  <c r="D17" i="39"/>
  <c r="T16" i="39"/>
  <c r="R16" i="39"/>
  <c r="X16" i="39" s="1"/>
  <c r="Z16" i="39" s="1"/>
  <c r="P16" i="39"/>
  <c r="N16" i="39"/>
  <c r="L16" i="39"/>
  <c r="D16" i="39"/>
  <c r="T15" i="39"/>
  <c r="R15" i="39"/>
  <c r="X15" i="39" s="1"/>
  <c r="Z15" i="39" s="1"/>
  <c r="P15" i="39"/>
  <c r="N15" i="39"/>
  <c r="L15" i="39"/>
  <c r="D15" i="39"/>
  <c r="T14" i="39"/>
  <c r="R14" i="39"/>
  <c r="X14" i="39" s="1"/>
  <c r="Z14" i="39" s="1"/>
  <c r="P14" i="39"/>
  <c r="N14" i="39"/>
  <c r="L14" i="39"/>
  <c r="D14" i="39"/>
  <c r="T13" i="39"/>
  <c r="R13" i="39"/>
  <c r="X13" i="39" s="1"/>
  <c r="Z13" i="39" s="1"/>
  <c r="P13" i="39"/>
  <c r="N13" i="39"/>
  <c r="L13" i="39"/>
  <c r="D13" i="39"/>
  <c r="T12" i="39"/>
  <c r="R12" i="39"/>
  <c r="X12" i="39" s="1"/>
  <c r="Z12" i="39" s="1"/>
  <c r="P12" i="39"/>
  <c r="N12" i="39"/>
  <c r="L12" i="39"/>
  <c r="D12" i="39"/>
  <c r="T11" i="39"/>
  <c r="R11" i="39"/>
  <c r="X11" i="39" s="1"/>
  <c r="Z11" i="39" s="1"/>
  <c r="P11" i="39"/>
  <c r="N11" i="39"/>
  <c r="L11" i="39"/>
  <c r="D11" i="39"/>
  <c r="T10" i="39"/>
  <c r="R10" i="39"/>
  <c r="X10" i="39" s="1"/>
  <c r="Z10" i="39" s="1"/>
  <c r="P10" i="39"/>
  <c r="N10" i="39"/>
  <c r="L10" i="39"/>
  <c r="D10" i="39"/>
  <c r="T9" i="39"/>
  <c r="R9" i="39"/>
  <c r="X9" i="39" s="1"/>
  <c r="Z9" i="39" s="1"/>
  <c r="P9" i="39"/>
  <c r="N9" i="39"/>
  <c r="L9" i="39"/>
  <c r="D9" i="39"/>
  <c r="T8" i="39"/>
  <c r="R8" i="39"/>
  <c r="X8" i="39" s="1"/>
  <c r="Z8" i="39" s="1"/>
  <c r="P8" i="39"/>
  <c r="N8" i="39"/>
  <c r="L8" i="39"/>
  <c r="D8" i="39"/>
  <c r="T7" i="39"/>
  <c r="R7" i="39"/>
  <c r="X7" i="39" s="1"/>
  <c r="Z7" i="39" s="1"/>
  <c r="P7" i="39"/>
  <c r="N7" i="39"/>
  <c r="L7" i="39"/>
  <c r="D7" i="39"/>
  <c r="T6" i="39"/>
  <c r="R6" i="39"/>
  <c r="X6" i="39" s="1"/>
  <c r="Z6" i="39" s="1"/>
  <c r="L6" i="39"/>
  <c r="D6" i="39"/>
  <c r="AE73" i="38"/>
  <c r="AY68" i="38"/>
  <c r="AX68" i="38"/>
  <c r="AW68" i="38"/>
  <c r="AV68" i="38"/>
  <c r="AU68" i="38"/>
  <c r="AT68" i="38"/>
  <c r="AS68" i="38"/>
  <c r="AR68" i="38"/>
  <c r="AQ68" i="38"/>
  <c r="AP68" i="38"/>
  <c r="AO68" i="38"/>
  <c r="AN68" i="38"/>
  <c r="AM68" i="38"/>
  <c r="AL68" i="38"/>
  <c r="AK68" i="38"/>
  <c r="AJ68" i="38"/>
  <c r="AI68" i="38"/>
  <c r="AH68" i="38"/>
  <c r="AG68" i="38"/>
  <c r="AF68" i="38"/>
  <c r="AE68" i="38"/>
  <c r="AD68" i="38"/>
  <c r="AC68" i="38"/>
  <c r="AB68" i="38"/>
  <c r="AA68" i="38"/>
  <c r="Z68" i="38"/>
  <c r="Y68" i="38"/>
  <c r="X68" i="38"/>
  <c r="W68" i="38"/>
  <c r="V68" i="38"/>
  <c r="U68" i="38"/>
  <c r="G68" i="38"/>
  <c r="AY67" i="38"/>
  <c r="AX67" i="38"/>
  <c r="AW67" i="38"/>
  <c r="AV67" i="38"/>
  <c r="AU67" i="38"/>
  <c r="AT67" i="38"/>
  <c r="AS67" i="38"/>
  <c r="AR67" i="38"/>
  <c r="AQ67" i="38"/>
  <c r="AP67" i="38"/>
  <c r="AO67" i="38"/>
  <c r="AN67" i="38"/>
  <c r="AM67" i="38"/>
  <c r="AL67" i="38"/>
  <c r="AK67" i="38"/>
  <c r="AJ67" i="38"/>
  <c r="AI67" i="38"/>
  <c r="AH67" i="38"/>
  <c r="AG67" i="38"/>
  <c r="AF67" i="38"/>
  <c r="AE67" i="38"/>
  <c r="AD67" i="38"/>
  <c r="AC67" i="38"/>
  <c r="AB67" i="38"/>
  <c r="AA67" i="38"/>
  <c r="Z67" i="38"/>
  <c r="Y67" i="38"/>
  <c r="X67" i="38"/>
  <c r="W67" i="38"/>
  <c r="V67" i="38"/>
  <c r="U67" i="38"/>
  <c r="F67" i="38"/>
  <c r="AY65" i="38"/>
  <c r="AX65" i="38"/>
  <c r="AW65" i="38"/>
  <c r="AV65" i="38"/>
  <c r="AU65" i="38"/>
  <c r="AT65" i="38"/>
  <c r="AS65" i="38"/>
  <c r="AR65" i="38"/>
  <c r="AQ65" i="38"/>
  <c r="AP65" i="38"/>
  <c r="AO65" i="38"/>
  <c r="AN65" i="38"/>
  <c r="AM65" i="38"/>
  <c r="AL65" i="38"/>
  <c r="AK65" i="38"/>
  <c r="AJ65" i="38"/>
  <c r="AI65" i="38"/>
  <c r="AH65" i="38"/>
  <c r="AG65" i="38"/>
  <c r="AF65" i="38"/>
  <c r="AE65" i="38"/>
  <c r="AD65" i="38"/>
  <c r="AC65" i="38"/>
  <c r="AB65" i="38"/>
  <c r="AA65" i="38"/>
  <c r="Z65" i="38"/>
  <c r="Y65" i="38"/>
  <c r="X65" i="38"/>
  <c r="W65" i="38"/>
  <c r="V65" i="38"/>
  <c r="U65" i="38"/>
  <c r="AZ65" i="38" s="1"/>
  <c r="BB65" i="38" s="1"/>
  <c r="G65" i="38"/>
  <c r="AY64" i="38"/>
  <c r="AX64" i="38"/>
  <c r="AW64" i="38"/>
  <c r="AV64" i="38"/>
  <c r="AU64" i="38"/>
  <c r="AT64" i="38"/>
  <c r="AS64" i="38"/>
  <c r="AR64" i="38"/>
  <c r="AQ64" i="38"/>
  <c r="AP64" i="38"/>
  <c r="AO64" i="38"/>
  <c r="AN64" i="38"/>
  <c r="AM64" i="38"/>
  <c r="AL64" i="38"/>
  <c r="AK64" i="38"/>
  <c r="AJ64" i="38"/>
  <c r="AI64" i="38"/>
  <c r="AH64" i="38"/>
  <c r="AG64" i="38"/>
  <c r="AF64" i="38"/>
  <c r="AE64" i="38"/>
  <c r="AD64" i="38"/>
  <c r="AC64" i="38"/>
  <c r="AB64" i="38"/>
  <c r="AA64" i="38"/>
  <c r="Z64" i="38"/>
  <c r="Y64" i="38"/>
  <c r="X64" i="38"/>
  <c r="W64" i="38"/>
  <c r="V64" i="38"/>
  <c r="U64" i="38"/>
  <c r="F64" i="38"/>
  <c r="AY62" i="38"/>
  <c r="AX62" i="38"/>
  <c r="AW62" i="38"/>
  <c r="AV62" i="38"/>
  <c r="AU62" i="38"/>
  <c r="AT62" i="38"/>
  <c r="AS62" i="38"/>
  <c r="AR62" i="38"/>
  <c r="AQ62" i="38"/>
  <c r="AP62" i="38"/>
  <c r="AO62" i="38"/>
  <c r="AN62" i="38"/>
  <c r="AM62" i="38"/>
  <c r="AL62" i="38"/>
  <c r="AK62" i="38"/>
  <c r="AJ62" i="38"/>
  <c r="AI62" i="38"/>
  <c r="AH62" i="38"/>
  <c r="AG62" i="38"/>
  <c r="AF62" i="38"/>
  <c r="AE62" i="38"/>
  <c r="AD62" i="38"/>
  <c r="AC62" i="38"/>
  <c r="AB62" i="38"/>
  <c r="AA62" i="38"/>
  <c r="Z62" i="38"/>
  <c r="Y62" i="38"/>
  <c r="X62" i="38"/>
  <c r="W62" i="38"/>
  <c r="V62" i="38"/>
  <c r="U62" i="38"/>
  <c r="AZ62" i="38" s="1"/>
  <c r="BB62" i="38" s="1"/>
  <c r="G62" i="38"/>
  <c r="AY61" i="38"/>
  <c r="AX61" i="38"/>
  <c r="AW61" i="38"/>
  <c r="AV61" i="38"/>
  <c r="AU61" i="38"/>
  <c r="AT61" i="38"/>
  <c r="AS61" i="38"/>
  <c r="AR61" i="38"/>
  <c r="AQ61" i="38"/>
  <c r="AP61" i="38"/>
  <c r="AO61" i="38"/>
  <c r="AN61" i="38"/>
  <c r="AM61" i="38"/>
  <c r="AL61" i="38"/>
  <c r="AK61" i="38"/>
  <c r="AJ61" i="38"/>
  <c r="AI61" i="38"/>
  <c r="AH61" i="38"/>
  <c r="AG61" i="38"/>
  <c r="AF61" i="38"/>
  <c r="AE61" i="38"/>
  <c r="AD61" i="38"/>
  <c r="AC61" i="38"/>
  <c r="AB61" i="38"/>
  <c r="AA61" i="38"/>
  <c r="Z61" i="38"/>
  <c r="Y61" i="38"/>
  <c r="X61" i="38"/>
  <c r="W61" i="38"/>
  <c r="V61" i="38"/>
  <c r="U61" i="38"/>
  <c r="AZ61" i="38" s="1"/>
  <c r="BB61" i="38" s="1"/>
  <c r="F61" i="38"/>
  <c r="AY59" i="38"/>
  <c r="AX59" i="38"/>
  <c r="AW59" i="38"/>
  <c r="AV59" i="38"/>
  <c r="AU59" i="38"/>
  <c r="AT59" i="38"/>
  <c r="AS59" i="38"/>
  <c r="AR59" i="38"/>
  <c r="AQ59" i="38"/>
  <c r="AP59" i="38"/>
  <c r="AO59" i="38"/>
  <c r="AN59" i="38"/>
  <c r="AM59" i="38"/>
  <c r="AL59" i="38"/>
  <c r="AK59" i="38"/>
  <c r="AJ59" i="38"/>
  <c r="AI59" i="38"/>
  <c r="AH59" i="38"/>
  <c r="AG59" i="38"/>
  <c r="AF59" i="38"/>
  <c r="AE59" i="38"/>
  <c r="AD59" i="38"/>
  <c r="AC59" i="38"/>
  <c r="AB59" i="38"/>
  <c r="AA59" i="38"/>
  <c r="Z59" i="38"/>
  <c r="Y59" i="38"/>
  <c r="X59" i="38"/>
  <c r="W59" i="38"/>
  <c r="V59" i="38"/>
  <c r="U59" i="38"/>
  <c r="G59" i="38"/>
  <c r="AY58" i="38"/>
  <c r="AX58" i="38"/>
  <c r="AW58" i="38"/>
  <c r="AV58" i="38"/>
  <c r="AU58" i="38"/>
  <c r="AT58" i="38"/>
  <c r="AS58" i="38"/>
  <c r="AR58" i="38"/>
  <c r="AQ58" i="38"/>
  <c r="AP58" i="38"/>
  <c r="AO58" i="38"/>
  <c r="AN58" i="38"/>
  <c r="AM58" i="38"/>
  <c r="AL58" i="38"/>
  <c r="AK58" i="38"/>
  <c r="AJ58" i="38"/>
  <c r="AI58" i="38"/>
  <c r="AH58" i="38"/>
  <c r="AG58" i="38"/>
  <c r="AF58" i="38"/>
  <c r="AE58" i="38"/>
  <c r="AD58" i="38"/>
  <c r="AC58" i="38"/>
  <c r="AB58" i="38"/>
  <c r="AA58" i="38"/>
  <c r="Z58" i="38"/>
  <c r="Y58" i="38"/>
  <c r="X58" i="38"/>
  <c r="W58" i="38"/>
  <c r="V58" i="38"/>
  <c r="U58" i="38"/>
  <c r="F58" i="38"/>
  <c r="AY56" i="38"/>
  <c r="AX56" i="38"/>
  <c r="AW56" i="38"/>
  <c r="AV56" i="38"/>
  <c r="AU56" i="38"/>
  <c r="AT56" i="38"/>
  <c r="AS56" i="38"/>
  <c r="AR56" i="38"/>
  <c r="AQ56" i="38"/>
  <c r="AP56" i="38"/>
  <c r="AO56" i="38"/>
  <c r="AN56" i="38"/>
  <c r="AM56" i="38"/>
  <c r="AL56" i="38"/>
  <c r="AK56" i="38"/>
  <c r="AJ56" i="38"/>
  <c r="AI56" i="38"/>
  <c r="AH56" i="38"/>
  <c r="AG56" i="38"/>
  <c r="AF56" i="38"/>
  <c r="AE56" i="38"/>
  <c r="AD56" i="38"/>
  <c r="AC56" i="38"/>
  <c r="AB56" i="38"/>
  <c r="AZ56" i="38" s="1"/>
  <c r="BB56" i="38" s="1"/>
  <c r="AA56" i="38"/>
  <c r="Z56" i="38"/>
  <c r="Y56" i="38"/>
  <c r="X56" i="38"/>
  <c r="W56" i="38"/>
  <c r="V56" i="38"/>
  <c r="U56" i="38"/>
  <c r="G56" i="38"/>
  <c r="AY55" i="38"/>
  <c r="AX55" i="38"/>
  <c r="AW55" i="38"/>
  <c r="AV55" i="38"/>
  <c r="AU55" i="38"/>
  <c r="AT55" i="38"/>
  <c r="AS55" i="38"/>
  <c r="AR55" i="38"/>
  <c r="AQ55" i="38"/>
  <c r="AP55" i="38"/>
  <c r="AO55" i="38"/>
  <c r="AN55" i="38"/>
  <c r="AM55" i="38"/>
  <c r="AL55" i="38"/>
  <c r="AK55" i="38"/>
  <c r="AJ55" i="38"/>
  <c r="AI55" i="38"/>
  <c r="AH55" i="38"/>
  <c r="AG55" i="38"/>
  <c r="AF55" i="38"/>
  <c r="AE55" i="38"/>
  <c r="AD55" i="38"/>
  <c r="AC55" i="38"/>
  <c r="AB55" i="38"/>
  <c r="AA55" i="38"/>
  <c r="Z55" i="38"/>
  <c r="Y55" i="38"/>
  <c r="X55" i="38"/>
  <c r="W55" i="38"/>
  <c r="V55" i="38"/>
  <c r="U55" i="38"/>
  <c r="F55" i="38"/>
  <c r="AY53" i="38"/>
  <c r="AX53" i="38"/>
  <c r="AW53" i="38"/>
  <c r="AV53" i="38"/>
  <c r="AU53" i="38"/>
  <c r="AT53" i="38"/>
  <c r="AS53" i="38"/>
  <c r="AR53" i="38"/>
  <c r="AQ53" i="38"/>
  <c r="AP53" i="38"/>
  <c r="AO53" i="38"/>
  <c r="AN53" i="38"/>
  <c r="AM53" i="38"/>
  <c r="AL53" i="38"/>
  <c r="AK53" i="38"/>
  <c r="AJ53" i="38"/>
  <c r="AI53" i="38"/>
  <c r="AH53" i="38"/>
  <c r="AG53" i="38"/>
  <c r="AF53" i="38"/>
  <c r="AE53" i="38"/>
  <c r="AD53" i="38"/>
  <c r="AC53" i="38"/>
  <c r="AB53" i="38"/>
  <c r="AA53" i="38"/>
  <c r="Z53" i="38"/>
  <c r="Y53" i="38"/>
  <c r="X53" i="38"/>
  <c r="W53" i="38"/>
  <c r="V53" i="38"/>
  <c r="U53" i="38"/>
  <c r="G53" i="38"/>
  <c r="AY52" i="38"/>
  <c r="AX52" i="38"/>
  <c r="AW52" i="38"/>
  <c r="AV52" i="38"/>
  <c r="AU52" i="38"/>
  <c r="AT52" i="38"/>
  <c r="AS52" i="38"/>
  <c r="AR52" i="38"/>
  <c r="AQ52" i="38"/>
  <c r="AP52" i="38"/>
  <c r="AO52" i="38"/>
  <c r="AN52" i="38"/>
  <c r="AM52" i="38"/>
  <c r="AL52" i="38"/>
  <c r="AK52" i="38"/>
  <c r="AJ52" i="38"/>
  <c r="AI52" i="38"/>
  <c r="AH52" i="38"/>
  <c r="AG52" i="38"/>
  <c r="AF52" i="38"/>
  <c r="AE52" i="38"/>
  <c r="AD52" i="38"/>
  <c r="AC52" i="38"/>
  <c r="AB52" i="38"/>
  <c r="AA52" i="38"/>
  <c r="AZ52" i="38" s="1"/>
  <c r="BB52" i="38" s="1"/>
  <c r="Z52" i="38"/>
  <c r="Y52" i="38"/>
  <c r="X52" i="38"/>
  <c r="W52" i="38"/>
  <c r="V52" i="38"/>
  <c r="U52" i="38"/>
  <c r="F52" i="38"/>
  <c r="AY50" i="38"/>
  <c r="AX50" i="38"/>
  <c r="AW50" i="38"/>
  <c r="AV50" i="38"/>
  <c r="AU50" i="38"/>
  <c r="AT50" i="38"/>
  <c r="AS50" i="38"/>
  <c r="AR50" i="38"/>
  <c r="AQ50" i="38"/>
  <c r="AP50" i="38"/>
  <c r="AO50" i="38"/>
  <c r="AN50" i="38"/>
  <c r="AM50" i="38"/>
  <c r="AL50" i="38"/>
  <c r="AK50" i="38"/>
  <c r="AJ50" i="38"/>
  <c r="AI50" i="38"/>
  <c r="AH50" i="38"/>
  <c r="AG50" i="38"/>
  <c r="AF50" i="38"/>
  <c r="AE50" i="38"/>
  <c r="AD50" i="38"/>
  <c r="AC50" i="38"/>
  <c r="AB50" i="38"/>
  <c r="AA50" i="38"/>
  <c r="Z50" i="38"/>
  <c r="Y50" i="38"/>
  <c r="X50" i="38"/>
  <c r="W50" i="38"/>
  <c r="V50" i="38"/>
  <c r="U50" i="38"/>
  <c r="G50" i="38"/>
  <c r="AY49" i="38"/>
  <c r="AX49" i="38"/>
  <c r="AW49" i="38"/>
  <c r="AV49" i="38"/>
  <c r="AU49" i="38"/>
  <c r="AT49" i="38"/>
  <c r="AS49" i="38"/>
  <c r="AR49" i="38"/>
  <c r="AQ49" i="38"/>
  <c r="AP49" i="38"/>
  <c r="AO49" i="38"/>
  <c r="AN49" i="38"/>
  <c r="AM49" i="38"/>
  <c r="AL49" i="38"/>
  <c r="AK49" i="38"/>
  <c r="AJ49" i="38"/>
  <c r="AI49" i="38"/>
  <c r="AH49" i="38"/>
  <c r="AG49" i="38"/>
  <c r="AF49" i="38"/>
  <c r="AE49" i="38"/>
  <c r="AD49" i="38"/>
  <c r="AC49" i="38"/>
  <c r="AB49" i="38"/>
  <c r="AA49" i="38"/>
  <c r="Z49" i="38"/>
  <c r="Y49" i="38"/>
  <c r="X49" i="38"/>
  <c r="W49" i="38"/>
  <c r="V49" i="38"/>
  <c r="U49" i="38"/>
  <c r="F49" i="38"/>
  <c r="AY47" i="38"/>
  <c r="AX47" i="38"/>
  <c r="AW47" i="38"/>
  <c r="AV47" i="38"/>
  <c r="AU47" i="38"/>
  <c r="AT47" i="38"/>
  <c r="AS47" i="38"/>
  <c r="AR47" i="38"/>
  <c r="AQ47" i="38"/>
  <c r="AP47" i="38"/>
  <c r="AO47" i="38"/>
  <c r="AN47" i="38"/>
  <c r="AM47" i="38"/>
  <c r="AL47" i="38"/>
  <c r="AK47" i="38"/>
  <c r="AJ47" i="38"/>
  <c r="AI47" i="38"/>
  <c r="AH47" i="38"/>
  <c r="AG47" i="38"/>
  <c r="AF47" i="38"/>
  <c r="AE47" i="38"/>
  <c r="AD47" i="38"/>
  <c r="AC47" i="38"/>
  <c r="AB47" i="38"/>
  <c r="AZ47" i="38" s="1"/>
  <c r="BB47" i="38" s="1"/>
  <c r="AA47" i="38"/>
  <c r="Z47" i="38"/>
  <c r="Y47" i="38"/>
  <c r="X47" i="38"/>
  <c r="W47" i="38"/>
  <c r="V47" i="38"/>
  <c r="U47" i="38"/>
  <c r="G47" i="38"/>
  <c r="AY46" i="38"/>
  <c r="AX46" i="38"/>
  <c r="AW46" i="38"/>
  <c r="AV46" i="38"/>
  <c r="AU46" i="38"/>
  <c r="AT46" i="38"/>
  <c r="AS46" i="38"/>
  <c r="AR46" i="38"/>
  <c r="AQ46" i="38"/>
  <c r="AP46" i="38"/>
  <c r="AO46" i="38"/>
  <c r="AN46" i="38"/>
  <c r="AM46" i="38"/>
  <c r="AL46" i="38"/>
  <c r="AK46" i="38"/>
  <c r="AJ46" i="38"/>
  <c r="AI46" i="38"/>
  <c r="AH46" i="38"/>
  <c r="AG46" i="38"/>
  <c r="AF46" i="38"/>
  <c r="AE46" i="38"/>
  <c r="AD46" i="38"/>
  <c r="AC46" i="38"/>
  <c r="AB46" i="38"/>
  <c r="AA46" i="38"/>
  <c r="Z46" i="38"/>
  <c r="Y46" i="38"/>
  <c r="X46" i="38"/>
  <c r="W46" i="38"/>
  <c r="V46" i="38"/>
  <c r="U46" i="38"/>
  <c r="AZ46" i="38" s="1"/>
  <c r="BB46" i="38" s="1"/>
  <c r="F46" i="38"/>
  <c r="AY44" i="38"/>
  <c r="AX44" i="38"/>
  <c r="AW44" i="38"/>
  <c r="AV44" i="38"/>
  <c r="AU44" i="38"/>
  <c r="AT44" i="38"/>
  <c r="AS44" i="38"/>
  <c r="AR44" i="38"/>
  <c r="AQ44" i="38"/>
  <c r="AP44" i="38"/>
  <c r="AO44" i="38"/>
  <c r="AN44" i="38"/>
  <c r="AM44" i="38"/>
  <c r="AL44" i="38"/>
  <c r="AK44" i="38"/>
  <c r="AJ44" i="38"/>
  <c r="AI44" i="38"/>
  <c r="AH44" i="38"/>
  <c r="AG44" i="38"/>
  <c r="AF44" i="38"/>
  <c r="AE44" i="38"/>
  <c r="AD44" i="38"/>
  <c r="AC44" i="38"/>
  <c r="AB44" i="38"/>
  <c r="AA44" i="38"/>
  <c r="Z44" i="38"/>
  <c r="Y44" i="38"/>
  <c r="X44" i="38"/>
  <c r="W44" i="38"/>
  <c r="V44" i="38"/>
  <c r="U44" i="38"/>
  <c r="G44" i="38"/>
  <c r="AY43" i="38"/>
  <c r="AX43" i="38"/>
  <c r="AW43" i="38"/>
  <c r="AV43" i="38"/>
  <c r="AU43" i="38"/>
  <c r="AT43" i="38"/>
  <c r="AS43" i="38"/>
  <c r="AR43" i="38"/>
  <c r="AQ43" i="38"/>
  <c r="AP43" i="38"/>
  <c r="AO43" i="38"/>
  <c r="AN43" i="38"/>
  <c r="AM43" i="38"/>
  <c r="AL43" i="38"/>
  <c r="AK43" i="38"/>
  <c r="AJ43" i="38"/>
  <c r="AI43" i="38"/>
  <c r="AH43" i="38"/>
  <c r="AG43" i="38"/>
  <c r="AF43" i="38"/>
  <c r="AE43" i="38"/>
  <c r="AD43" i="38"/>
  <c r="AC43" i="38"/>
  <c r="AB43" i="38"/>
  <c r="AA43" i="38"/>
  <c r="Z43" i="38"/>
  <c r="Y43" i="38"/>
  <c r="X43" i="38"/>
  <c r="W43" i="38"/>
  <c r="V43" i="38"/>
  <c r="U43" i="38"/>
  <c r="F43" i="38"/>
  <c r="AY41" i="38"/>
  <c r="AX41" i="38"/>
  <c r="AW41" i="38"/>
  <c r="AV41" i="38"/>
  <c r="AU41" i="38"/>
  <c r="AT41" i="38"/>
  <c r="AS41" i="38"/>
  <c r="AR41" i="38"/>
  <c r="AQ41" i="38"/>
  <c r="AP41" i="38"/>
  <c r="AO41" i="38"/>
  <c r="AN41" i="38"/>
  <c r="AM41" i="38"/>
  <c r="AL41" i="38"/>
  <c r="AK41" i="38"/>
  <c r="AJ41" i="38"/>
  <c r="AI41" i="38"/>
  <c r="AH41" i="38"/>
  <c r="AG41" i="38"/>
  <c r="AF41" i="38"/>
  <c r="AE41" i="38"/>
  <c r="AD41" i="38"/>
  <c r="AC41" i="38"/>
  <c r="AB41" i="38"/>
  <c r="AA41" i="38"/>
  <c r="Z41" i="38"/>
  <c r="Y41" i="38"/>
  <c r="X41" i="38"/>
  <c r="W41" i="38"/>
  <c r="V41" i="38"/>
  <c r="U41" i="38"/>
  <c r="AZ41" i="38" s="1"/>
  <c r="BB41" i="38" s="1"/>
  <c r="G41" i="38"/>
  <c r="AY40" i="38"/>
  <c r="AX40" i="38"/>
  <c r="AW40" i="38"/>
  <c r="AV40" i="38"/>
  <c r="AU40" i="38"/>
  <c r="AT40" i="38"/>
  <c r="AS40" i="38"/>
  <c r="AR40" i="38"/>
  <c r="AQ40" i="38"/>
  <c r="AP40" i="38"/>
  <c r="AO40" i="38"/>
  <c r="AN40" i="38"/>
  <c r="AM40" i="38"/>
  <c r="AL40" i="38"/>
  <c r="AK40" i="38"/>
  <c r="AJ40" i="38"/>
  <c r="AI40" i="38"/>
  <c r="AH40" i="38"/>
  <c r="AG40" i="38"/>
  <c r="AF40" i="38"/>
  <c r="AE40" i="38"/>
  <c r="AD40" i="38"/>
  <c r="AC40" i="38"/>
  <c r="AB40" i="38"/>
  <c r="AA40" i="38"/>
  <c r="Z40" i="38"/>
  <c r="Y40" i="38"/>
  <c r="X40" i="38"/>
  <c r="W40" i="38"/>
  <c r="V40" i="38"/>
  <c r="U40" i="38"/>
  <c r="F40" i="38"/>
  <c r="AY38" i="38"/>
  <c r="AX38" i="38"/>
  <c r="AW38" i="38"/>
  <c r="AV38" i="38"/>
  <c r="AU38" i="38"/>
  <c r="AT38" i="38"/>
  <c r="AS38" i="38"/>
  <c r="AR38" i="38"/>
  <c r="AQ38" i="38"/>
  <c r="AP38" i="38"/>
  <c r="AO38" i="38"/>
  <c r="AN38" i="38"/>
  <c r="AM38" i="38"/>
  <c r="AL38" i="38"/>
  <c r="AK38" i="38"/>
  <c r="AJ38" i="38"/>
  <c r="AI38" i="38"/>
  <c r="AH38" i="38"/>
  <c r="AG38" i="38"/>
  <c r="AF38" i="38"/>
  <c r="AE38" i="38"/>
  <c r="AD38" i="38"/>
  <c r="AC38" i="38"/>
  <c r="AB38" i="38"/>
  <c r="AA38" i="38"/>
  <c r="Z38" i="38"/>
  <c r="Y38" i="38"/>
  <c r="X38" i="38"/>
  <c r="W38" i="38"/>
  <c r="V38" i="38"/>
  <c r="U38" i="38"/>
  <c r="G38" i="38"/>
  <c r="AY37" i="38"/>
  <c r="AX37" i="38"/>
  <c r="AW37" i="38"/>
  <c r="AV37" i="38"/>
  <c r="AU37" i="38"/>
  <c r="AT37" i="38"/>
  <c r="AS37" i="38"/>
  <c r="AR37" i="38"/>
  <c r="AQ37" i="38"/>
  <c r="AP37" i="38"/>
  <c r="AO37" i="38"/>
  <c r="AN37" i="38"/>
  <c r="AM37" i="38"/>
  <c r="AL37" i="38"/>
  <c r="AK37" i="38"/>
  <c r="AJ37" i="38"/>
  <c r="AI37" i="38"/>
  <c r="AH37" i="38"/>
  <c r="AG37" i="38"/>
  <c r="AF37" i="38"/>
  <c r="AE37" i="38"/>
  <c r="AD37" i="38"/>
  <c r="AC37" i="38"/>
  <c r="AB37" i="38"/>
  <c r="AZ37" i="38" s="1"/>
  <c r="BB37" i="38" s="1"/>
  <c r="AA37" i="38"/>
  <c r="Z37" i="38"/>
  <c r="Y37" i="38"/>
  <c r="X37" i="38"/>
  <c r="W37" i="38"/>
  <c r="V37" i="38"/>
  <c r="U37" i="38"/>
  <c r="F37" i="38"/>
  <c r="AE72" i="38" s="1"/>
  <c r="AY35" i="38"/>
  <c r="AX35" i="38"/>
  <c r="AW35" i="38"/>
  <c r="AV35" i="38"/>
  <c r="AU35" i="38"/>
  <c r="AT35" i="38"/>
  <c r="AS35" i="38"/>
  <c r="AR35" i="38"/>
  <c r="AQ35" i="38"/>
  <c r="AP35" i="38"/>
  <c r="AO35" i="38"/>
  <c r="AN35" i="38"/>
  <c r="AM35" i="38"/>
  <c r="AL35" i="38"/>
  <c r="AK35" i="38"/>
  <c r="AJ35" i="38"/>
  <c r="AI35" i="38"/>
  <c r="AH35" i="38"/>
  <c r="AG35" i="38"/>
  <c r="AF35" i="38"/>
  <c r="AE35" i="38"/>
  <c r="AD35" i="38"/>
  <c r="AC35" i="38"/>
  <c r="AB35" i="38"/>
  <c r="AA35" i="38"/>
  <c r="Z35" i="38"/>
  <c r="Y35" i="38"/>
  <c r="X35" i="38"/>
  <c r="W35" i="38"/>
  <c r="V35" i="38"/>
  <c r="U35" i="38"/>
  <c r="G35" i="38"/>
  <c r="AY34" i="38"/>
  <c r="AX34" i="38"/>
  <c r="AW34" i="38"/>
  <c r="AV34" i="38"/>
  <c r="AU34" i="38"/>
  <c r="AT34" i="38"/>
  <c r="AS34" i="38"/>
  <c r="AR34" i="38"/>
  <c r="AQ34" i="38"/>
  <c r="AP34" i="38"/>
  <c r="AO34" i="38"/>
  <c r="AN34" i="38"/>
  <c r="AM34" i="38"/>
  <c r="AL34" i="38"/>
  <c r="AK34" i="38"/>
  <c r="AJ34" i="38"/>
  <c r="AI34" i="38"/>
  <c r="AH34" i="38"/>
  <c r="AG34" i="38"/>
  <c r="AF34" i="38"/>
  <c r="AE34" i="38"/>
  <c r="AD34" i="38"/>
  <c r="AC34" i="38"/>
  <c r="AB34" i="38"/>
  <c r="AA34" i="38"/>
  <c r="Z34" i="38"/>
  <c r="Y34" i="38"/>
  <c r="X34" i="38"/>
  <c r="W34" i="38"/>
  <c r="V34" i="38"/>
  <c r="U34" i="38"/>
  <c r="F34" i="38"/>
  <c r="AY32" i="38"/>
  <c r="AX32" i="38"/>
  <c r="AW32" i="38"/>
  <c r="AV32" i="38"/>
  <c r="AU32" i="38"/>
  <c r="AT32" i="38"/>
  <c r="AS32" i="38"/>
  <c r="AR32" i="38"/>
  <c r="AQ32" i="38"/>
  <c r="AP32" i="38"/>
  <c r="AO32" i="38"/>
  <c r="AN32" i="38"/>
  <c r="AM32" i="38"/>
  <c r="AL32" i="38"/>
  <c r="AK32" i="38"/>
  <c r="AJ32" i="38"/>
  <c r="AI32" i="38"/>
  <c r="AH32" i="38"/>
  <c r="AG32" i="38"/>
  <c r="AF32" i="38"/>
  <c r="AE32" i="38"/>
  <c r="AD32" i="38"/>
  <c r="AC32" i="38"/>
  <c r="AB32" i="38"/>
  <c r="AZ32" i="38" s="1"/>
  <c r="BB32" i="38" s="1"/>
  <c r="AA32" i="38"/>
  <c r="Z32" i="38"/>
  <c r="Y32" i="38"/>
  <c r="X32" i="38"/>
  <c r="W32" i="38"/>
  <c r="V32" i="38"/>
  <c r="U32" i="38"/>
  <c r="G32" i="38"/>
  <c r="AY31" i="38"/>
  <c r="AX31" i="38"/>
  <c r="AW31" i="38"/>
  <c r="AV31" i="38"/>
  <c r="AU31" i="38"/>
  <c r="AT31" i="38"/>
  <c r="AS31" i="38"/>
  <c r="AR31" i="38"/>
  <c r="AQ31" i="38"/>
  <c r="AP31" i="38"/>
  <c r="AO31" i="38"/>
  <c r="AN31" i="38"/>
  <c r="AM31" i="38"/>
  <c r="AL31" i="38"/>
  <c r="AK31" i="38"/>
  <c r="AJ31" i="38"/>
  <c r="AI31" i="38"/>
  <c r="AH31" i="38"/>
  <c r="AG31" i="38"/>
  <c r="AF31" i="38"/>
  <c r="AE31" i="38"/>
  <c r="AD31" i="38"/>
  <c r="AC31" i="38"/>
  <c r="AB31" i="38"/>
  <c r="AA31" i="38"/>
  <c r="Z31" i="38"/>
  <c r="Y31" i="38"/>
  <c r="X31" i="38"/>
  <c r="W31" i="38"/>
  <c r="V31" i="38"/>
  <c r="U31" i="38"/>
  <c r="F31" i="38"/>
  <c r="AY29" i="38"/>
  <c r="AX29" i="38"/>
  <c r="AW29" i="38"/>
  <c r="AV29" i="38"/>
  <c r="AU29" i="38"/>
  <c r="AT29" i="38"/>
  <c r="AS29"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G29" i="38"/>
  <c r="AY28" i="38"/>
  <c r="AX28" i="38"/>
  <c r="AW28" i="38"/>
  <c r="AV28" i="38"/>
  <c r="AU28" i="38"/>
  <c r="AT28" i="38"/>
  <c r="AS28" i="38"/>
  <c r="AR28" i="38"/>
  <c r="AQ28" i="38"/>
  <c r="AP28" i="38"/>
  <c r="AO28" i="38"/>
  <c r="AN28" i="38"/>
  <c r="AM28" i="38"/>
  <c r="AL28" i="38"/>
  <c r="AK28" i="38"/>
  <c r="AJ28" i="38"/>
  <c r="AI28" i="38"/>
  <c r="AH28" i="38"/>
  <c r="AG28" i="38"/>
  <c r="AF28" i="38"/>
  <c r="AE28" i="38"/>
  <c r="AD28" i="38"/>
  <c r="AC28" i="38"/>
  <c r="AB28" i="38"/>
  <c r="AZ28" i="38" s="1"/>
  <c r="BB28" i="38" s="1"/>
  <c r="AA28" i="38"/>
  <c r="Z28" i="38"/>
  <c r="Y28" i="38"/>
  <c r="X28" i="38"/>
  <c r="W28" i="38"/>
  <c r="V28" i="38"/>
  <c r="U28" i="38"/>
  <c r="F28" i="38"/>
  <c r="X72" i="38" s="1"/>
  <c r="B28" i="38"/>
  <c r="B31" i="38" s="1"/>
  <c r="B34" i="38" s="1"/>
  <c r="B37" i="38" s="1"/>
  <c r="B40" i="38" s="1"/>
  <c r="B43" i="38" s="1"/>
  <c r="B46" i="38" s="1"/>
  <c r="B49" i="38" s="1"/>
  <c r="B52" i="38" s="1"/>
  <c r="B55" i="38" s="1"/>
  <c r="B58" i="38" s="1"/>
  <c r="B61" i="38" s="1"/>
  <c r="B64" i="38" s="1"/>
  <c r="B67" i="38" s="1"/>
  <c r="AY26" i="38"/>
  <c r="AX26" i="38"/>
  <c r="AW26" i="38"/>
  <c r="AV26" i="38"/>
  <c r="AU26" i="38"/>
  <c r="AT26" i="38"/>
  <c r="AS26" i="38"/>
  <c r="AR26" i="38"/>
  <c r="AQ26" i="38"/>
  <c r="AP26" i="38"/>
  <c r="AO26" i="38"/>
  <c r="AN26" i="38"/>
  <c r="AM26" i="38"/>
  <c r="AL26" i="38"/>
  <c r="AK26" i="38"/>
  <c r="AJ26" i="38"/>
  <c r="AI26" i="38"/>
  <c r="AH26" i="38"/>
  <c r="AG26" i="38"/>
  <c r="AF26" i="38"/>
  <c r="AE26" i="38"/>
  <c r="AD26" i="38"/>
  <c r="AC26" i="38"/>
  <c r="AB26" i="38"/>
  <c r="AA26" i="38"/>
  <c r="Z26" i="38"/>
  <c r="Y26" i="38"/>
  <c r="X26" i="38"/>
  <c r="W26" i="38"/>
  <c r="V26" i="38"/>
  <c r="U26" i="38"/>
  <c r="AZ26" i="38" s="1"/>
  <c r="BB26" i="38" s="1"/>
  <c r="G26" i="38"/>
  <c r="AY25" i="38"/>
  <c r="AX25" i="38"/>
  <c r="AW25" i="38"/>
  <c r="AV25" i="38"/>
  <c r="AU25" i="38"/>
  <c r="AT25" i="38"/>
  <c r="AS25" i="38"/>
  <c r="AR25" i="38"/>
  <c r="AQ25" i="38"/>
  <c r="AP25" i="38"/>
  <c r="AO25" i="38"/>
  <c r="AN25" i="38"/>
  <c r="AM25" i="38"/>
  <c r="AL25" i="38"/>
  <c r="AK25" i="38"/>
  <c r="AJ25" i="38"/>
  <c r="AI25" i="38"/>
  <c r="AH25" i="38"/>
  <c r="AG25" i="38"/>
  <c r="AF25" i="38"/>
  <c r="AE25" i="38"/>
  <c r="AD25" i="38"/>
  <c r="AC25" i="38"/>
  <c r="AB25" i="38"/>
  <c r="AA25" i="38"/>
  <c r="Z25" i="38"/>
  <c r="Y25" i="38"/>
  <c r="X25" i="38"/>
  <c r="W25" i="38"/>
  <c r="V25" i="38"/>
  <c r="U25" i="38"/>
  <c r="F25" i="38"/>
  <c r="B25" i="38"/>
  <c r="AY23" i="38"/>
  <c r="AX23" i="38"/>
  <c r="AW23" i="38"/>
  <c r="AV23" i="38"/>
  <c r="AU23" i="38"/>
  <c r="AT23" i="38"/>
  <c r="AS23" i="38"/>
  <c r="AR23" i="38"/>
  <c r="AQ23" i="38"/>
  <c r="AP23" i="38"/>
  <c r="AO23" i="38"/>
  <c r="AN23" i="38"/>
  <c r="AM23" i="38"/>
  <c r="AL23" i="38"/>
  <c r="AK23" i="38"/>
  <c r="AJ23" i="38"/>
  <c r="AI23" i="38"/>
  <c r="AH23" i="38"/>
  <c r="AG23" i="38"/>
  <c r="AF23" i="38"/>
  <c r="AE23" i="38"/>
  <c r="AD23" i="38"/>
  <c r="AC23" i="38"/>
  <c r="AB23" i="38"/>
  <c r="AA23" i="38"/>
  <c r="AZ23" i="38" s="1"/>
  <c r="BB23" i="38" s="1"/>
  <c r="Z23" i="38"/>
  <c r="Y23" i="38"/>
  <c r="X23" i="38"/>
  <c r="W23" i="38"/>
  <c r="V23" i="38"/>
  <c r="U23" i="38"/>
  <c r="G23" i="38"/>
  <c r="AF73" i="38" s="1"/>
  <c r="AY22" i="38"/>
  <c r="AX22" i="38"/>
  <c r="AW22" i="38"/>
  <c r="AV22" i="38"/>
  <c r="AU22" i="38"/>
  <c r="AT22" i="38"/>
  <c r="AS22" i="38"/>
  <c r="AR22" i="38"/>
  <c r="AQ22" i="38"/>
  <c r="AP22" i="38"/>
  <c r="AO22" i="38"/>
  <c r="AN22" i="38"/>
  <c r="AM22" i="38"/>
  <c r="AL22" i="38"/>
  <c r="AK22" i="38"/>
  <c r="AJ22" i="38"/>
  <c r="AI22" i="38"/>
  <c r="AH22" i="38"/>
  <c r="AG22" i="38"/>
  <c r="AF22" i="38"/>
  <c r="AE22" i="38"/>
  <c r="AD22" i="38"/>
  <c r="AC22" i="38"/>
  <c r="AB22" i="38"/>
  <c r="AA22" i="38"/>
  <c r="Z22" i="38"/>
  <c r="Y22" i="38"/>
  <c r="X22" i="38"/>
  <c r="W22" i="38"/>
  <c r="V22" i="38"/>
  <c r="U22" i="38"/>
  <c r="F22" i="38"/>
  <c r="AW20" i="38"/>
  <c r="U20" i="38"/>
  <c r="AW19" i="38"/>
  <c r="AS19" i="38"/>
  <c r="AS20" i="38" s="1"/>
  <c r="AR19" i="38"/>
  <c r="AR20" i="38" s="1"/>
  <c r="AQ19" i="38"/>
  <c r="AQ20" i="38" s="1"/>
  <c r="AK19" i="38"/>
  <c r="AK20" i="38" s="1"/>
  <c r="AJ19" i="38"/>
  <c r="AJ20" i="38" s="1"/>
  <c r="AI19" i="38"/>
  <c r="AI20" i="38" s="1"/>
  <c r="AC19" i="38"/>
  <c r="AC20" i="38" s="1"/>
  <c r="AB19" i="38"/>
  <c r="AB20" i="38" s="1"/>
  <c r="AA19" i="38"/>
  <c r="AA20" i="38" s="1"/>
  <c r="U19" i="38"/>
  <c r="AY18" i="38"/>
  <c r="AY19" i="38" s="1"/>
  <c r="AY20" i="38" s="1"/>
  <c r="AX18" i="38"/>
  <c r="AX19" i="38" s="1"/>
  <c r="AX20" i="38" s="1"/>
  <c r="AW18" i="38"/>
  <c r="AZ16" i="38"/>
  <c r="AD2" i="38"/>
  <c r="AP19" i="38" s="1"/>
  <c r="AP20" i="38" s="1"/>
  <c r="AT72" i="38" l="1"/>
  <c r="AZ34" i="38"/>
  <c r="BB34" i="38" s="1"/>
  <c r="AZ35" i="38"/>
  <c r="BB35" i="38" s="1"/>
  <c r="AZ43" i="38"/>
  <c r="BB43" i="38" s="1"/>
  <c r="AZ49" i="38"/>
  <c r="BB49" i="38" s="1"/>
  <c r="AZ53" i="38"/>
  <c r="BB53" i="38" s="1"/>
  <c r="AZ55" i="38"/>
  <c r="BB55" i="38" s="1"/>
  <c r="AZ68" i="38"/>
  <c r="BB68" i="38" s="1"/>
  <c r="AF72" i="38"/>
  <c r="AZ22" i="38"/>
  <c r="BB22" i="38" s="1"/>
  <c r="AT73" i="38"/>
  <c r="AL73" i="38"/>
  <c r="AD73" i="38"/>
  <c r="V73" i="38"/>
  <c r="AS73" i="38"/>
  <c r="AK73" i="38"/>
  <c r="AC73" i="38"/>
  <c r="U73" i="38"/>
  <c r="AR73" i="38"/>
  <c r="AJ73" i="38"/>
  <c r="AB73" i="38"/>
  <c r="AY73" i="38"/>
  <c r="AQ73" i="38"/>
  <c r="AI73" i="38"/>
  <c r="AA73" i="38"/>
  <c r="AX73" i="38"/>
  <c r="AP73" i="38"/>
  <c r="AH73" i="38"/>
  <c r="Z73" i="38"/>
  <c r="AW73" i="38"/>
  <c r="AO73" i="38"/>
  <c r="AG73" i="38"/>
  <c r="Y73" i="38"/>
  <c r="AM72" i="38"/>
  <c r="AM73" i="38"/>
  <c r="AZ40" i="38"/>
  <c r="BB40" i="38" s="1"/>
  <c r="AZ58" i="38"/>
  <c r="BB58" i="38" s="1"/>
  <c r="AZ59" i="38"/>
  <c r="BB59" i="38" s="1"/>
  <c r="AN72" i="38"/>
  <c r="AN73" i="38"/>
  <c r="AU72" i="38"/>
  <c r="AU73" i="38"/>
  <c r="AZ64" i="38"/>
  <c r="BB64" i="38" s="1"/>
  <c r="AV72" i="38"/>
  <c r="AV73" i="38"/>
  <c r="Z42" i="39"/>
  <c r="X44" i="39"/>
  <c r="Z44" i="39" s="1"/>
  <c r="X47" i="39"/>
  <c r="Z47" i="39" s="1"/>
  <c r="Z45" i="39"/>
  <c r="W72" i="38"/>
  <c r="W73" i="38"/>
  <c r="AZ25" i="38"/>
  <c r="BB25" i="38" s="1"/>
  <c r="AZ29" i="38"/>
  <c r="BB29" i="38" s="1"/>
  <c r="AZ31" i="38"/>
  <c r="BB31" i="38" s="1"/>
  <c r="AZ38" i="38"/>
  <c r="BB38" i="38" s="1"/>
  <c r="AZ44" i="38"/>
  <c r="BB44" i="38" s="1"/>
  <c r="AZ50" i="38"/>
  <c r="BB50" i="38" s="1"/>
  <c r="AZ67" i="38"/>
  <c r="BB67" i="38" s="1"/>
  <c r="X73" i="38"/>
  <c r="X41" i="39"/>
  <c r="Z41" i="39" s="1"/>
  <c r="Z39" i="39"/>
  <c r="V19" i="38"/>
  <c r="V20" i="38" s="1"/>
  <c r="AD19" i="38"/>
  <c r="AD20" i="38" s="1"/>
  <c r="AL19" i="38"/>
  <c r="AL20" i="38" s="1"/>
  <c r="AT19" i="38"/>
  <c r="AT20" i="38" s="1"/>
  <c r="Y72" i="38"/>
  <c r="AG72" i="38"/>
  <c r="AO72" i="38"/>
  <c r="AW72" i="38"/>
  <c r="W19" i="38"/>
  <c r="W20" i="38" s="1"/>
  <c r="AE19" i="38"/>
  <c r="AE20" i="38" s="1"/>
  <c r="AM19" i="38"/>
  <c r="AM20" i="38" s="1"/>
  <c r="AU19" i="38"/>
  <c r="AU20" i="38" s="1"/>
  <c r="Z72" i="38"/>
  <c r="AH72" i="38"/>
  <c r="AP72" i="38"/>
  <c r="AX72" i="38"/>
  <c r="BC8" i="38"/>
  <c r="X19" i="38"/>
  <c r="X20" i="38" s="1"/>
  <c r="AF19" i="38"/>
  <c r="AF20" i="38" s="1"/>
  <c r="AN19" i="38"/>
  <c r="AN20" i="38" s="1"/>
  <c r="AV19" i="38"/>
  <c r="AV20" i="38" s="1"/>
  <c r="AA72" i="38"/>
  <c r="AI72" i="38"/>
  <c r="AQ72" i="38"/>
  <c r="AY72" i="38"/>
  <c r="Y19" i="38"/>
  <c r="Y20" i="38" s="1"/>
  <c r="AG19" i="38"/>
  <c r="AG20" i="38" s="1"/>
  <c r="AO19" i="38"/>
  <c r="AO20" i="38" s="1"/>
  <c r="AB72" i="38"/>
  <c r="AJ72" i="38"/>
  <c r="AR72" i="38"/>
  <c r="Z19" i="38"/>
  <c r="Z20" i="38" s="1"/>
  <c r="AH19" i="38"/>
  <c r="AH20" i="38" s="1"/>
  <c r="U72" i="38"/>
  <c r="AC72" i="38"/>
  <c r="AK72" i="38"/>
  <c r="AS72" i="38"/>
  <c r="V72" i="38"/>
  <c r="AD72" i="38"/>
  <c r="AL72" i="38"/>
  <c r="AZ72" i="38" l="1"/>
  <c r="AZ73" i="38"/>
  <c r="T47" i="32" l="1"/>
  <c r="R47" i="32"/>
  <c r="D47" i="32"/>
  <c r="X46" i="32"/>
  <c r="Z46" i="32" s="1"/>
  <c r="T46" i="32"/>
  <c r="R46" i="32"/>
  <c r="P46" i="32"/>
  <c r="N46" i="32"/>
  <c r="L46" i="32"/>
  <c r="X45" i="32"/>
  <c r="X47" i="32" s="1"/>
  <c r="T45" i="32"/>
  <c r="R45" i="32"/>
  <c r="P45" i="32"/>
  <c r="N45" i="32"/>
  <c r="L45" i="32"/>
  <c r="L47" i="32" s="1"/>
  <c r="T44" i="32"/>
  <c r="R44" i="32"/>
  <c r="D44" i="32"/>
  <c r="X43" i="32"/>
  <c r="Z43" i="32" s="1"/>
  <c r="T43" i="32"/>
  <c r="R43" i="32"/>
  <c r="P43" i="32"/>
  <c r="N43" i="32"/>
  <c r="L43" i="32"/>
  <c r="T42" i="32"/>
  <c r="R42" i="32"/>
  <c r="X42" i="32" s="1"/>
  <c r="P42" i="32"/>
  <c r="N42" i="32"/>
  <c r="L42" i="32"/>
  <c r="L44" i="32" s="1"/>
  <c r="T41" i="32"/>
  <c r="R41" i="32"/>
  <c r="D41" i="32"/>
  <c r="X40" i="32"/>
  <c r="Z40" i="32" s="1"/>
  <c r="T40" i="32"/>
  <c r="R40" i="32"/>
  <c r="P40" i="32"/>
  <c r="N40" i="32"/>
  <c r="L40" i="32"/>
  <c r="X39" i="32"/>
  <c r="X41" i="32" s="1"/>
  <c r="Z41" i="32" s="1"/>
  <c r="T39" i="32"/>
  <c r="R39" i="32"/>
  <c r="P39" i="32"/>
  <c r="N39" i="32"/>
  <c r="L39" i="32"/>
  <c r="L41" i="32" s="1"/>
  <c r="D38" i="32"/>
  <c r="D37" i="32"/>
  <c r="D36" i="32"/>
  <c r="D35" i="32"/>
  <c r="D34" i="32"/>
  <c r="D33" i="32"/>
  <c r="D32" i="32"/>
  <c r="D31" i="32"/>
  <c r="D30" i="32"/>
  <c r="D29" i="32"/>
  <c r="D28" i="32"/>
  <c r="D27" i="32"/>
  <c r="D26" i="32"/>
  <c r="D25" i="32"/>
  <c r="D24" i="32"/>
  <c r="D23" i="32"/>
  <c r="T22" i="32"/>
  <c r="R22" i="32"/>
  <c r="X22" i="32" s="1"/>
  <c r="Z22" i="32" s="1"/>
  <c r="P22" i="32"/>
  <c r="N22" i="32"/>
  <c r="L22" i="32"/>
  <c r="D22" i="32"/>
  <c r="T21" i="32"/>
  <c r="R21" i="32"/>
  <c r="X21" i="32" s="1"/>
  <c r="Z21" i="32" s="1"/>
  <c r="P21" i="32"/>
  <c r="N21" i="32"/>
  <c r="L21" i="32"/>
  <c r="D21" i="32"/>
  <c r="T20" i="32"/>
  <c r="R20" i="32"/>
  <c r="X20" i="32" s="1"/>
  <c r="Z20" i="32" s="1"/>
  <c r="P20" i="32"/>
  <c r="N20" i="32"/>
  <c r="L20" i="32"/>
  <c r="D20" i="32"/>
  <c r="T19" i="32"/>
  <c r="R19" i="32"/>
  <c r="X19" i="32" s="1"/>
  <c r="Z19" i="32" s="1"/>
  <c r="P19" i="32"/>
  <c r="N19" i="32"/>
  <c r="L19" i="32"/>
  <c r="D19" i="32"/>
  <c r="T18" i="32"/>
  <c r="R18" i="32"/>
  <c r="X18" i="32" s="1"/>
  <c r="Z18" i="32" s="1"/>
  <c r="P18" i="32"/>
  <c r="N18" i="32"/>
  <c r="L18" i="32"/>
  <c r="D18" i="32"/>
  <c r="T17" i="32"/>
  <c r="R17" i="32"/>
  <c r="X17" i="32" s="1"/>
  <c r="Z17" i="32" s="1"/>
  <c r="P17" i="32"/>
  <c r="N17" i="32"/>
  <c r="L17" i="32"/>
  <c r="D17" i="32"/>
  <c r="T16" i="32"/>
  <c r="R16" i="32"/>
  <c r="X16" i="32" s="1"/>
  <c r="Z16" i="32" s="1"/>
  <c r="P16" i="32"/>
  <c r="N16" i="32"/>
  <c r="L16" i="32"/>
  <c r="D16" i="32"/>
  <c r="T15" i="32"/>
  <c r="R15" i="32"/>
  <c r="X15" i="32" s="1"/>
  <c r="Z15" i="32" s="1"/>
  <c r="P15" i="32"/>
  <c r="N15" i="32"/>
  <c r="L15" i="32"/>
  <c r="D15" i="32"/>
  <c r="T14" i="32"/>
  <c r="R14" i="32"/>
  <c r="X14" i="32" s="1"/>
  <c r="Z14" i="32" s="1"/>
  <c r="P14" i="32"/>
  <c r="N14" i="32"/>
  <c r="L14" i="32"/>
  <c r="D14" i="32"/>
  <c r="T13" i="32"/>
  <c r="R13" i="32"/>
  <c r="X13" i="32" s="1"/>
  <c r="Z13" i="32" s="1"/>
  <c r="P13" i="32"/>
  <c r="N13" i="32"/>
  <c r="L13" i="32"/>
  <c r="D13" i="32"/>
  <c r="T12" i="32"/>
  <c r="R12" i="32"/>
  <c r="X12" i="32" s="1"/>
  <c r="Z12" i="32" s="1"/>
  <c r="P12" i="32"/>
  <c r="N12" i="32"/>
  <c r="L12" i="32"/>
  <c r="D12" i="32"/>
  <c r="T11" i="32"/>
  <c r="R11" i="32"/>
  <c r="X11" i="32" s="1"/>
  <c r="Z11" i="32" s="1"/>
  <c r="P11" i="32"/>
  <c r="N11" i="32"/>
  <c r="L11" i="32"/>
  <c r="D11" i="32"/>
  <c r="T10" i="32"/>
  <c r="R10" i="32"/>
  <c r="X10" i="32" s="1"/>
  <c r="Z10" i="32" s="1"/>
  <c r="P10" i="32"/>
  <c r="N10" i="32"/>
  <c r="L10" i="32"/>
  <c r="D10" i="32"/>
  <c r="T9" i="32"/>
  <c r="R9" i="32"/>
  <c r="X9" i="32" s="1"/>
  <c r="Z9" i="32" s="1"/>
  <c r="P9" i="32"/>
  <c r="N9" i="32"/>
  <c r="L9" i="32"/>
  <c r="D9" i="32"/>
  <c r="T8" i="32"/>
  <c r="R8" i="32"/>
  <c r="X8" i="32" s="1"/>
  <c r="Z8" i="32" s="1"/>
  <c r="P8" i="32"/>
  <c r="N8" i="32"/>
  <c r="L8" i="32"/>
  <c r="D8" i="32"/>
  <c r="T7" i="32"/>
  <c r="R7" i="32"/>
  <c r="X7" i="32" s="1"/>
  <c r="Z7" i="32" s="1"/>
  <c r="P7" i="32"/>
  <c r="N7" i="32"/>
  <c r="L7" i="32"/>
  <c r="D7" i="32"/>
  <c r="T6" i="32"/>
  <c r="R6" i="32"/>
  <c r="X6" i="32" s="1"/>
  <c r="Z6" i="32" s="1"/>
  <c r="L6" i="32"/>
  <c r="D6" i="32"/>
  <c r="AY68" i="31"/>
  <c r="AX68" i="31"/>
  <c r="AW68" i="31"/>
  <c r="AV68" i="31"/>
  <c r="AU68" i="31"/>
  <c r="AT68" i="31"/>
  <c r="AS68" i="31"/>
  <c r="AR68" i="31"/>
  <c r="AQ68" i="31"/>
  <c r="AP68" i="31"/>
  <c r="AO68" i="31"/>
  <c r="AN68" i="31"/>
  <c r="AM68" i="31"/>
  <c r="AL68" i="31"/>
  <c r="AK68" i="31"/>
  <c r="AJ68" i="31"/>
  <c r="AI68" i="31"/>
  <c r="AH68" i="31"/>
  <c r="AG68" i="31"/>
  <c r="AF68" i="31"/>
  <c r="AE68" i="31"/>
  <c r="AD68" i="31"/>
  <c r="AC68" i="31"/>
  <c r="AB68" i="31"/>
  <c r="AA68" i="31"/>
  <c r="Z68" i="31"/>
  <c r="Y68" i="31"/>
  <c r="X68" i="31"/>
  <c r="W68" i="31"/>
  <c r="V68" i="31"/>
  <c r="U68" i="31"/>
  <c r="G68" i="31"/>
  <c r="AY67" i="31"/>
  <c r="AX67" i="31"/>
  <c r="AW67" i="31"/>
  <c r="AV67" i="31"/>
  <c r="AU67" i="31"/>
  <c r="AT67" i="31"/>
  <c r="AS67" i="31"/>
  <c r="AR67" i="31"/>
  <c r="AQ67" i="31"/>
  <c r="AP67" i="31"/>
  <c r="AO67" i="31"/>
  <c r="AN67" i="31"/>
  <c r="AM67" i="31"/>
  <c r="AL67" i="31"/>
  <c r="AK67" i="31"/>
  <c r="AJ67" i="31"/>
  <c r="AI67" i="31"/>
  <c r="AH67" i="31"/>
  <c r="AG67" i="31"/>
  <c r="AF67" i="31"/>
  <c r="AE67" i="31"/>
  <c r="AD67" i="31"/>
  <c r="AC67" i="31"/>
  <c r="AB67" i="31"/>
  <c r="AA67" i="31"/>
  <c r="Z67" i="31"/>
  <c r="Y67" i="31"/>
  <c r="X67" i="31"/>
  <c r="W67" i="31"/>
  <c r="V67" i="31"/>
  <c r="U67" i="31"/>
  <c r="AZ67" i="31" s="1"/>
  <c r="BB67" i="31" s="1"/>
  <c r="F67" i="31"/>
  <c r="AY65" i="31"/>
  <c r="AX65" i="31"/>
  <c r="AW65" i="31"/>
  <c r="AV65" i="31"/>
  <c r="AU65" i="31"/>
  <c r="AT65" i="31"/>
  <c r="AS65" i="31"/>
  <c r="AR65" i="31"/>
  <c r="AQ65" i="31"/>
  <c r="AP65" i="31"/>
  <c r="AO65" i="31"/>
  <c r="AN65" i="31"/>
  <c r="AM65" i="31"/>
  <c r="AL65" i="31"/>
  <c r="AK65" i="31"/>
  <c r="AJ65" i="31"/>
  <c r="AI65" i="31"/>
  <c r="AH65" i="31"/>
  <c r="AG65" i="31"/>
  <c r="AF65" i="31"/>
  <c r="AE65" i="31"/>
  <c r="AD65" i="31"/>
  <c r="AC65" i="31"/>
  <c r="AB65" i="31"/>
  <c r="AA65" i="31"/>
  <c r="Z65" i="31"/>
  <c r="Y65" i="31"/>
  <c r="X65" i="31"/>
  <c r="W65" i="31"/>
  <c r="V65" i="31"/>
  <c r="U65" i="31"/>
  <c r="AZ65" i="31" s="1"/>
  <c r="BB65" i="31" s="1"/>
  <c r="G65" i="31"/>
  <c r="AY64" i="31"/>
  <c r="AX64" i="31"/>
  <c r="AW64" i="31"/>
  <c r="AV64" i="31"/>
  <c r="AU64" i="31"/>
  <c r="AT64" i="31"/>
  <c r="AS64" i="31"/>
  <c r="AR64" i="31"/>
  <c r="AQ64" i="31"/>
  <c r="AP64" i="31"/>
  <c r="AO64" i="31"/>
  <c r="AN64" i="31"/>
  <c r="AM64" i="31"/>
  <c r="AL64" i="31"/>
  <c r="AK64" i="31"/>
  <c r="AJ64" i="31"/>
  <c r="AI64" i="31"/>
  <c r="AH64" i="31"/>
  <c r="AG64" i="31"/>
  <c r="AF64" i="31"/>
  <c r="AE64" i="31"/>
  <c r="AD64" i="31"/>
  <c r="AC64" i="31"/>
  <c r="AB64" i="31"/>
  <c r="AA64" i="31"/>
  <c r="Z64" i="31"/>
  <c r="Y64" i="31"/>
  <c r="X64" i="31"/>
  <c r="W64" i="31"/>
  <c r="V64" i="31"/>
  <c r="U64" i="31"/>
  <c r="AZ64" i="31" s="1"/>
  <c r="BB64" i="31" s="1"/>
  <c r="F64" i="31"/>
  <c r="AY62" i="31"/>
  <c r="AX62" i="31"/>
  <c r="AW62" i="31"/>
  <c r="AV62" i="31"/>
  <c r="AU62" i="31"/>
  <c r="AT62" i="31"/>
  <c r="AS62" i="31"/>
  <c r="AR62" i="31"/>
  <c r="AQ62" i="31"/>
  <c r="AP62" i="31"/>
  <c r="AO62" i="31"/>
  <c r="AN62" i="31"/>
  <c r="AM62" i="31"/>
  <c r="AL62" i="31"/>
  <c r="AK62" i="31"/>
  <c r="AJ62" i="31"/>
  <c r="AI62" i="31"/>
  <c r="AH62" i="31"/>
  <c r="AG62" i="31"/>
  <c r="AF62" i="31"/>
  <c r="AE62" i="31"/>
  <c r="AD62" i="31"/>
  <c r="AC62" i="31"/>
  <c r="AB62" i="31"/>
  <c r="AA62" i="31"/>
  <c r="Z62" i="31"/>
  <c r="Y62" i="31"/>
  <c r="X62" i="31"/>
  <c r="W62" i="31"/>
  <c r="V62" i="31"/>
  <c r="U62" i="31"/>
  <c r="AZ62" i="31" s="1"/>
  <c r="BB62" i="31" s="1"/>
  <c r="G62" i="31"/>
  <c r="AY61" i="31"/>
  <c r="AX61" i="31"/>
  <c r="AW61" i="31"/>
  <c r="AV61" i="31"/>
  <c r="AU61" i="31"/>
  <c r="AT61" i="31"/>
  <c r="AS61" i="31"/>
  <c r="AR61" i="31"/>
  <c r="AQ61" i="31"/>
  <c r="AP61" i="31"/>
  <c r="AO61" i="31"/>
  <c r="AN61" i="31"/>
  <c r="AM61" i="31"/>
  <c r="AL61" i="31"/>
  <c r="AK61" i="31"/>
  <c r="AJ61" i="31"/>
  <c r="AI61" i="31"/>
  <c r="AH61" i="31"/>
  <c r="AG61" i="31"/>
  <c r="AF61" i="31"/>
  <c r="AE61" i="31"/>
  <c r="AD61" i="31"/>
  <c r="AC61" i="31"/>
  <c r="AB61" i="31"/>
  <c r="AZ61" i="31" s="1"/>
  <c r="BB61" i="31" s="1"/>
  <c r="AA61" i="31"/>
  <c r="Z61" i="31"/>
  <c r="Y61" i="31"/>
  <c r="X61" i="31"/>
  <c r="W61" i="31"/>
  <c r="V61" i="31"/>
  <c r="U61" i="31"/>
  <c r="F61" i="31"/>
  <c r="AY59" i="31"/>
  <c r="AX59" i="31"/>
  <c r="AW59" i="31"/>
  <c r="AV59" i="31"/>
  <c r="AU59" i="31"/>
  <c r="AT59" i="31"/>
  <c r="AS59" i="31"/>
  <c r="AR59" i="31"/>
  <c r="AQ59" i="31"/>
  <c r="AP59" i="31"/>
  <c r="AO59" i="31"/>
  <c r="AN59" i="31"/>
  <c r="AM59" i="31"/>
  <c r="AL59" i="31"/>
  <c r="AK59" i="31"/>
  <c r="AJ59" i="31"/>
  <c r="AI59" i="31"/>
  <c r="AH59" i="31"/>
  <c r="AG59" i="31"/>
  <c r="AF59" i="31"/>
  <c r="AE59" i="31"/>
  <c r="AD59" i="31"/>
  <c r="AC59" i="31"/>
  <c r="AB59" i="31"/>
  <c r="AA59" i="31"/>
  <c r="Z59" i="31"/>
  <c r="Y59" i="31"/>
  <c r="X59" i="31"/>
  <c r="W59" i="31"/>
  <c r="V59" i="31"/>
  <c r="U59" i="31"/>
  <c r="G59" i="31"/>
  <c r="AY58" i="31"/>
  <c r="AX58" i="31"/>
  <c r="AW58" i="31"/>
  <c r="AV58" i="31"/>
  <c r="AU58" i="31"/>
  <c r="AT58" i="31"/>
  <c r="AS58" i="31"/>
  <c r="AR58" i="31"/>
  <c r="AQ58" i="31"/>
  <c r="AP58" i="31"/>
  <c r="AO58" i="31"/>
  <c r="AN58" i="31"/>
  <c r="AM58" i="31"/>
  <c r="AL58" i="31"/>
  <c r="AK58" i="31"/>
  <c r="AJ58" i="31"/>
  <c r="AI58" i="31"/>
  <c r="AH58" i="31"/>
  <c r="AG58" i="31"/>
  <c r="AF58" i="31"/>
  <c r="AE58" i="31"/>
  <c r="AD58" i="31"/>
  <c r="AC58" i="31"/>
  <c r="AB58" i="31"/>
  <c r="AA58" i="31"/>
  <c r="Z58" i="31"/>
  <c r="Y58" i="31"/>
  <c r="X58" i="31"/>
  <c r="W58" i="31"/>
  <c r="V58" i="31"/>
  <c r="U58" i="31"/>
  <c r="F58" i="31"/>
  <c r="AY56" i="31"/>
  <c r="AX56" i="31"/>
  <c r="AW56" i="31"/>
  <c r="AV56" i="31"/>
  <c r="AU56" i="31"/>
  <c r="AT56" i="31"/>
  <c r="AS56" i="31"/>
  <c r="AR56" i="31"/>
  <c r="AQ56" i="31"/>
  <c r="AP56" i="31"/>
  <c r="AO56" i="31"/>
  <c r="AN56" i="31"/>
  <c r="AM56" i="31"/>
  <c r="AL56" i="31"/>
  <c r="AK56" i="31"/>
  <c r="AJ56" i="31"/>
  <c r="AI56" i="31"/>
  <c r="AH56" i="31"/>
  <c r="AG56" i="31"/>
  <c r="AF56" i="31"/>
  <c r="AE56" i="31"/>
  <c r="AD56" i="31"/>
  <c r="AC56" i="31"/>
  <c r="AB56" i="31"/>
  <c r="AZ56" i="31" s="1"/>
  <c r="BB56" i="31" s="1"/>
  <c r="AA56" i="31"/>
  <c r="Z56" i="31"/>
  <c r="Y56" i="31"/>
  <c r="X56" i="31"/>
  <c r="W56" i="31"/>
  <c r="V56" i="31"/>
  <c r="U56" i="31"/>
  <c r="G56" i="31"/>
  <c r="AY55" i="31"/>
  <c r="AX55" i="31"/>
  <c r="AW55" i="31"/>
  <c r="AV55" i="31"/>
  <c r="AU55" i="31"/>
  <c r="AT55" i="31"/>
  <c r="AS55" i="31"/>
  <c r="AR55" i="31"/>
  <c r="AQ55" i="31"/>
  <c r="AP55" i="31"/>
  <c r="AO55" i="31"/>
  <c r="AN55" i="31"/>
  <c r="AM55" i="31"/>
  <c r="AL55" i="31"/>
  <c r="AK55" i="31"/>
  <c r="AJ55" i="31"/>
  <c r="AI55" i="31"/>
  <c r="AH55" i="31"/>
  <c r="AG55" i="31"/>
  <c r="AF55" i="31"/>
  <c r="AE55" i="31"/>
  <c r="AD55" i="31"/>
  <c r="AC55" i="31"/>
  <c r="AB55" i="31"/>
  <c r="AA55" i="31"/>
  <c r="Z55" i="31"/>
  <c r="Y55" i="31"/>
  <c r="X55" i="31"/>
  <c r="W55" i="31"/>
  <c r="V55" i="31"/>
  <c r="AZ55" i="31" s="1"/>
  <c r="BB55" i="31" s="1"/>
  <c r="U55" i="31"/>
  <c r="F55" i="31"/>
  <c r="AY53" i="31"/>
  <c r="AX53" i="31"/>
  <c r="AW53" i="31"/>
  <c r="AV53" i="31"/>
  <c r="AU53" i="31"/>
  <c r="AT53" i="31"/>
  <c r="AS53" i="31"/>
  <c r="AR53" i="31"/>
  <c r="AQ53" i="31"/>
  <c r="AP53" i="31"/>
  <c r="AO53" i="31"/>
  <c r="AN53" i="31"/>
  <c r="AM53" i="31"/>
  <c r="AL53" i="31"/>
  <c r="AK53" i="31"/>
  <c r="AJ53" i="31"/>
  <c r="AI53" i="31"/>
  <c r="AH53" i="31"/>
  <c r="AG53" i="31"/>
  <c r="AF53" i="31"/>
  <c r="AE53" i="31"/>
  <c r="AD53" i="31"/>
  <c r="AC53" i="31"/>
  <c r="AB53" i="31"/>
  <c r="AA53" i="31"/>
  <c r="Z53" i="31"/>
  <c r="Y53" i="31"/>
  <c r="X53" i="31"/>
  <c r="W53" i="31"/>
  <c r="V53" i="31"/>
  <c r="U53" i="31"/>
  <c r="AZ53" i="31" s="1"/>
  <c r="BB53" i="31" s="1"/>
  <c r="G53" i="31"/>
  <c r="AY52" i="31"/>
  <c r="AX52" i="31"/>
  <c r="AW52" i="31"/>
  <c r="AV52" i="31"/>
  <c r="AU52" i="31"/>
  <c r="AT52" i="31"/>
  <c r="AS52" i="31"/>
  <c r="AR52" i="31"/>
  <c r="AQ52" i="31"/>
  <c r="AP52" i="31"/>
  <c r="AO52" i="31"/>
  <c r="AN52" i="31"/>
  <c r="AM52" i="31"/>
  <c r="AL52" i="31"/>
  <c r="AK52" i="31"/>
  <c r="AJ52" i="31"/>
  <c r="AI52" i="31"/>
  <c r="AH52" i="31"/>
  <c r="AG52" i="31"/>
  <c r="AF52" i="31"/>
  <c r="AE52" i="31"/>
  <c r="AD52" i="31"/>
  <c r="AC52" i="31"/>
  <c r="AB52" i="31"/>
  <c r="AA52" i="31"/>
  <c r="Z52" i="31"/>
  <c r="Y52" i="31"/>
  <c r="X52" i="31"/>
  <c r="W52" i="31"/>
  <c r="V52" i="31"/>
  <c r="U52" i="31"/>
  <c r="AZ52" i="31" s="1"/>
  <c r="BB52" i="31" s="1"/>
  <c r="F52" i="31"/>
  <c r="AY50" i="31"/>
  <c r="AX50" i="31"/>
  <c r="AW50" i="31"/>
  <c r="AV50" i="31"/>
  <c r="AU50" i="31"/>
  <c r="AT50" i="31"/>
  <c r="AS50" i="31"/>
  <c r="AR50" i="31"/>
  <c r="AQ50" i="31"/>
  <c r="AP50" i="31"/>
  <c r="AO50" i="31"/>
  <c r="AN50" i="31"/>
  <c r="AM50" i="31"/>
  <c r="AL50" i="31"/>
  <c r="AK50" i="31"/>
  <c r="AJ50" i="31"/>
  <c r="AI50" i="31"/>
  <c r="AH50" i="31"/>
  <c r="AG50" i="31"/>
  <c r="AF50" i="31"/>
  <c r="AE50" i="31"/>
  <c r="AD50" i="31"/>
  <c r="AC50" i="31"/>
  <c r="AB50" i="31"/>
  <c r="AA50" i="31"/>
  <c r="Z50" i="31"/>
  <c r="Y50" i="31"/>
  <c r="X50" i="31"/>
  <c r="W50" i="31"/>
  <c r="V50" i="31"/>
  <c r="AZ50" i="31" s="1"/>
  <c r="BB50" i="31" s="1"/>
  <c r="U50" i="31"/>
  <c r="G50" i="31"/>
  <c r="AY49" i="31"/>
  <c r="AX49" i="31"/>
  <c r="AW49" i="31"/>
  <c r="AV49" i="31"/>
  <c r="AU49" i="31"/>
  <c r="AT49" i="31"/>
  <c r="AS49" i="31"/>
  <c r="AR49" i="31"/>
  <c r="AQ49" i="31"/>
  <c r="AP49" i="31"/>
  <c r="AO49" i="31"/>
  <c r="AN49" i="31"/>
  <c r="AM49" i="31"/>
  <c r="AL49" i="31"/>
  <c r="AK49" i="31"/>
  <c r="AJ49" i="31"/>
  <c r="AI49" i="31"/>
  <c r="AH49" i="31"/>
  <c r="AG49" i="31"/>
  <c r="AF49" i="31"/>
  <c r="AE49" i="31"/>
  <c r="AD49" i="31"/>
  <c r="AC49" i="31"/>
  <c r="AB49" i="31"/>
  <c r="AA49" i="31"/>
  <c r="Z49" i="31"/>
  <c r="Y49" i="31"/>
  <c r="X49" i="31"/>
  <c r="W49" i="31"/>
  <c r="V49" i="31"/>
  <c r="U49" i="31"/>
  <c r="F49" i="31"/>
  <c r="AY47" i="31"/>
  <c r="AX47" i="31"/>
  <c r="AW47" i="31"/>
  <c r="AV47" i="31"/>
  <c r="AU47" i="31"/>
  <c r="AT47" i="31"/>
  <c r="AS47" i="31"/>
  <c r="AR47" i="31"/>
  <c r="AQ47" i="31"/>
  <c r="AP47" i="31"/>
  <c r="AO47" i="31"/>
  <c r="AN47" i="31"/>
  <c r="AM47" i="31"/>
  <c r="AL47" i="31"/>
  <c r="AK47" i="31"/>
  <c r="AJ47" i="31"/>
  <c r="AI47" i="31"/>
  <c r="AH47" i="31"/>
  <c r="AG47" i="31"/>
  <c r="AF47" i="31"/>
  <c r="AE47" i="31"/>
  <c r="AD47" i="31"/>
  <c r="AC47" i="31"/>
  <c r="AB47" i="31"/>
  <c r="AA47" i="31"/>
  <c r="Z47" i="31"/>
  <c r="Y47" i="31"/>
  <c r="X47" i="31"/>
  <c r="W47" i="31"/>
  <c r="V47" i="31"/>
  <c r="U47" i="31"/>
  <c r="G47" i="31"/>
  <c r="BB46" i="31"/>
  <c r="AY46" i="31"/>
  <c r="AX46" i="31"/>
  <c r="AW46" i="31"/>
  <c r="AV46" i="31"/>
  <c r="AU46" i="31"/>
  <c r="AT46" i="31"/>
  <c r="AS46" i="31"/>
  <c r="AR46" i="31"/>
  <c r="AQ46" i="31"/>
  <c r="AP46" i="31"/>
  <c r="AO46" i="31"/>
  <c r="AN46" i="31"/>
  <c r="AM46" i="31"/>
  <c r="AL46" i="31"/>
  <c r="AK46" i="31"/>
  <c r="AJ46" i="31"/>
  <c r="AI46" i="31"/>
  <c r="AH46" i="31"/>
  <c r="AG46" i="31"/>
  <c r="AF46" i="31"/>
  <c r="AE46" i="31"/>
  <c r="AD46" i="31"/>
  <c r="AC46" i="31"/>
  <c r="AB46" i="31"/>
  <c r="AA46" i="31"/>
  <c r="Z46" i="31"/>
  <c r="Y46" i="31"/>
  <c r="X46" i="31"/>
  <c r="W46" i="31"/>
  <c r="V46" i="31"/>
  <c r="U46" i="31"/>
  <c r="AZ46" i="31" s="1"/>
  <c r="F46" i="31"/>
  <c r="AY44" i="31"/>
  <c r="AX44" i="31"/>
  <c r="AW44" i="31"/>
  <c r="AV44" i="31"/>
  <c r="AU44" i="31"/>
  <c r="AT44" i="31"/>
  <c r="AS44" i="31"/>
  <c r="AR44" i="31"/>
  <c r="AQ44" i="31"/>
  <c r="AP44" i="31"/>
  <c r="AO44" i="31"/>
  <c r="AN44" i="31"/>
  <c r="AM44" i="31"/>
  <c r="AL44" i="31"/>
  <c r="AK44" i="31"/>
  <c r="AJ44" i="31"/>
  <c r="AI44" i="31"/>
  <c r="AH44" i="31"/>
  <c r="AG44" i="31"/>
  <c r="AF44" i="31"/>
  <c r="AE44" i="31"/>
  <c r="AD44" i="31"/>
  <c r="AC44" i="31"/>
  <c r="AB44" i="31"/>
  <c r="AA44" i="31"/>
  <c r="Z44" i="31"/>
  <c r="Y44" i="31"/>
  <c r="X44" i="31"/>
  <c r="W44" i="31"/>
  <c r="V44" i="31"/>
  <c r="U44" i="31"/>
  <c r="AZ44" i="31" s="1"/>
  <c r="BB44" i="31" s="1"/>
  <c r="G44" i="31"/>
  <c r="AY43" i="31"/>
  <c r="AX43" i="31"/>
  <c r="AW43" i="31"/>
  <c r="AV43" i="31"/>
  <c r="AU43" i="31"/>
  <c r="AT43" i="31"/>
  <c r="AS43" i="31"/>
  <c r="AR43" i="31"/>
  <c r="AQ43" i="31"/>
  <c r="AP43" i="31"/>
  <c r="AO43" i="31"/>
  <c r="AN43" i="31"/>
  <c r="AM43" i="31"/>
  <c r="AL43" i="31"/>
  <c r="AK43" i="31"/>
  <c r="AJ43" i="31"/>
  <c r="AI43" i="31"/>
  <c r="AH43" i="31"/>
  <c r="AG43" i="31"/>
  <c r="AF43" i="31"/>
  <c r="AE43" i="31"/>
  <c r="AD43" i="31"/>
  <c r="AC43" i="31"/>
  <c r="AB43" i="31"/>
  <c r="AA43" i="31"/>
  <c r="Z43" i="31"/>
  <c r="Y43" i="31"/>
  <c r="X43" i="31"/>
  <c r="W43" i="31"/>
  <c r="V43" i="31"/>
  <c r="U43" i="31"/>
  <c r="F43" i="31"/>
  <c r="AY41" i="31"/>
  <c r="AX41" i="31"/>
  <c r="AW41" i="31"/>
  <c r="AV41" i="31"/>
  <c r="AU41" i="31"/>
  <c r="AT41" i="31"/>
  <c r="AS41" i="31"/>
  <c r="AR41" i="31"/>
  <c r="AQ41" i="31"/>
  <c r="AP41" i="31"/>
  <c r="AO41" i="31"/>
  <c r="AN41" i="31"/>
  <c r="AM41" i="31"/>
  <c r="AL41" i="31"/>
  <c r="AK41" i="31"/>
  <c r="AJ41" i="31"/>
  <c r="AI41" i="31"/>
  <c r="AH41" i="31"/>
  <c r="AG41" i="31"/>
  <c r="AF41" i="31"/>
  <c r="AE41" i="31"/>
  <c r="AD41" i="31"/>
  <c r="AC41" i="31"/>
  <c r="AB41" i="31"/>
  <c r="AA41" i="31"/>
  <c r="Z41" i="31"/>
  <c r="Y41" i="31"/>
  <c r="X41" i="31"/>
  <c r="W41" i="31"/>
  <c r="V41" i="31"/>
  <c r="U41" i="31"/>
  <c r="AZ41" i="31" s="1"/>
  <c r="BB41" i="31" s="1"/>
  <c r="G41" i="31"/>
  <c r="AY40" i="31"/>
  <c r="AX40" i="31"/>
  <c r="AW40" i="31"/>
  <c r="AV40" i="31"/>
  <c r="AU40" i="31"/>
  <c r="AT40" i="31"/>
  <c r="AS40" i="31"/>
  <c r="AR40" i="31"/>
  <c r="AQ40" i="31"/>
  <c r="AP40" i="31"/>
  <c r="AO40" i="31"/>
  <c r="AN40" i="31"/>
  <c r="AM40" i="31"/>
  <c r="AL40" i="31"/>
  <c r="AK40" i="31"/>
  <c r="AJ40" i="31"/>
  <c r="AI40" i="31"/>
  <c r="AH40" i="31"/>
  <c r="AG40" i="31"/>
  <c r="AF40" i="31"/>
  <c r="AE40" i="31"/>
  <c r="AD40" i="31"/>
  <c r="AC40" i="31"/>
  <c r="AB40" i="31"/>
  <c r="AA40" i="31"/>
  <c r="Z40" i="31"/>
  <c r="Y40" i="31"/>
  <c r="X40" i="31"/>
  <c r="W40" i="31"/>
  <c r="V40" i="31"/>
  <c r="U40" i="31"/>
  <c r="AZ40" i="31" s="1"/>
  <c r="BB40" i="31" s="1"/>
  <c r="F40" i="31"/>
  <c r="AY38" i="31"/>
  <c r="AX38" i="31"/>
  <c r="AW38" i="31"/>
  <c r="AV38" i="31"/>
  <c r="AU38" i="31"/>
  <c r="AT38" i="31"/>
  <c r="AS38" i="31"/>
  <c r="AR38" i="31"/>
  <c r="AQ38" i="31"/>
  <c r="AP38" i="31"/>
  <c r="AO38" i="31"/>
  <c r="AN38" i="31"/>
  <c r="AM38" i="31"/>
  <c r="AL38" i="31"/>
  <c r="AK38" i="31"/>
  <c r="AJ38" i="31"/>
  <c r="AI38" i="31"/>
  <c r="AH38" i="31"/>
  <c r="AG38" i="31"/>
  <c r="AF38" i="31"/>
  <c r="AE38" i="31"/>
  <c r="AD38" i="31"/>
  <c r="AC38" i="31"/>
  <c r="AB38" i="31"/>
  <c r="AA38" i="31"/>
  <c r="Z38" i="31"/>
  <c r="Y38" i="31"/>
  <c r="X38" i="31"/>
  <c r="W38" i="31"/>
  <c r="V38" i="31"/>
  <c r="U38" i="31"/>
  <c r="G38" i="31"/>
  <c r="AY37" i="31"/>
  <c r="AX37" i="31"/>
  <c r="AW37" i="31"/>
  <c r="AV37" i="31"/>
  <c r="AU37" i="31"/>
  <c r="AT37" i="31"/>
  <c r="AS37" i="31"/>
  <c r="AR37" i="31"/>
  <c r="AQ37" i="31"/>
  <c r="AP37" i="31"/>
  <c r="AO37" i="31"/>
  <c r="AN37" i="31"/>
  <c r="AM37" i="31"/>
  <c r="AL37" i="31"/>
  <c r="AK37" i="31"/>
  <c r="AJ37" i="31"/>
  <c r="AI37" i="31"/>
  <c r="AH37" i="31"/>
  <c r="AG37" i="31"/>
  <c r="AF37" i="31"/>
  <c r="AE37" i="31"/>
  <c r="AD37" i="31"/>
  <c r="AC37" i="31"/>
  <c r="AB37" i="31"/>
  <c r="AZ37" i="31" s="1"/>
  <c r="BB37" i="31" s="1"/>
  <c r="AA37" i="31"/>
  <c r="Z37" i="31"/>
  <c r="Y37" i="31"/>
  <c r="X37" i="31"/>
  <c r="W37" i="31"/>
  <c r="V37" i="31"/>
  <c r="U37" i="31"/>
  <c r="F37" i="31"/>
  <c r="AY35" i="31"/>
  <c r="AX35" i="31"/>
  <c r="AW35" i="31"/>
  <c r="AV35" i="31"/>
  <c r="AU35" i="31"/>
  <c r="AT35" i="31"/>
  <c r="AS35" i="31"/>
  <c r="AR35" i="31"/>
  <c r="AQ35" i="31"/>
  <c r="AP35" i="31"/>
  <c r="AO35" i="31"/>
  <c r="AN35" i="31"/>
  <c r="AM35" i="31"/>
  <c r="AL35" i="31"/>
  <c r="AK35" i="31"/>
  <c r="AJ35" i="31"/>
  <c r="AI35" i="31"/>
  <c r="AH35" i="31"/>
  <c r="AG35" i="31"/>
  <c r="AF35" i="31"/>
  <c r="AE35" i="31"/>
  <c r="AD35" i="31"/>
  <c r="AC35" i="31"/>
  <c r="AB35" i="31"/>
  <c r="AA35" i="31"/>
  <c r="Z35" i="31"/>
  <c r="Y35" i="31"/>
  <c r="X35" i="31"/>
  <c r="W35" i="31"/>
  <c r="V35" i="31"/>
  <c r="U35" i="31"/>
  <c r="G35" i="31"/>
  <c r="AY34" i="31"/>
  <c r="AX34" i="31"/>
  <c r="AW34" i="31"/>
  <c r="AV34" i="31"/>
  <c r="AU34" i="31"/>
  <c r="AT34" i="31"/>
  <c r="AS34" i="31"/>
  <c r="AR34" i="31"/>
  <c r="AQ34" i="31"/>
  <c r="AP34" i="31"/>
  <c r="AO34" i="31"/>
  <c r="AN34" i="31"/>
  <c r="AM34" i="31"/>
  <c r="AL34" i="31"/>
  <c r="AK34" i="31"/>
  <c r="AJ34" i="31"/>
  <c r="AI34" i="31"/>
  <c r="AH34" i="31"/>
  <c r="AG34" i="31"/>
  <c r="AF34" i="31"/>
  <c r="AE34" i="31"/>
  <c r="AD34" i="31"/>
  <c r="AC34" i="31"/>
  <c r="AB34" i="31"/>
  <c r="AA34" i="31"/>
  <c r="Z34" i="31"/>
  <c r="Y34" i="31"/>
  <c r="X34" i="31"/>
  <c r="W34" i="31"/>
  <c r="AZ34" i="31" s="1"/>
  <c r="BB34" i="31" s="1"/>
  <c r="V34" i="31"/>
  <c r="U34" i="31"/>
  <c r="F34" i="31"/>
  <c r="AY32" i="31"/>
  <c r="AX32" i="31"/>
  <c r="AW32" i="31"/>
  <c r="AV32" i="31"/>
  <c r="AU32" i="31"/>
  <c r="AT32" i="31"/>
  <c r="AS32" i="31"/>
  <c r="AR32" i="31"/>
  <c r="AQ32" i="31"/>
  <c r="AP32" i="31"/>
  <c r="AO32" i="31"/>
  <c r="AN32" i="31"/>
  <c r="AM32" i="31"/>
  <c r="AL32" i="31"/>
  <c r="AK32" i="31"/>
  <c r="AJ32" i="31"/>
  <c r="AI32" i="31"/>
  <c r="AH32" i="31"/>
  <c r="AG32" i="31"/>
  <c r="AF32" i="31"/>
  <c r="AE32" i="31"/>
  <c r="AD32" i="31"/>
  <c r="AC32" i="31"/>
  <c r="AB32" i="31"/>
  <c r="AZ32" i="31" s="1"/>
  <c r="BB32" i="31" s="1"/>
  <c r="AA32" i="31"/>
  <c r="Z32" i="31"/>
  <c r="Y32" i="31"/>
  <c r="X32" i="31"/>
  <c r="W32" i="31"/>
  <c r="V32" i="31"/>
  <c r="U32" i="31"/>
  <c r="G32" i="31"/>
  <c r="AY31" i="31"/>
  <c r="AX31" i="31"/>
  <c r="AW31" i="31"/>
  <c r="AV31" i="31"/>
  <c r="AU31" i="31"/>
  <c r="AT31" i="31"/>
  <c r="AS31" i="31"/>
  <c r="AR31" i="31"/>
  <c r="AQ31" i="31"/>
  <c r="AP31" i="31"/>
  <c r="AO31" i="31"/>
  <c r="AN31" i="31"/>
  <c r="AM31" i="31"/>
  <c r="AL31" i="31"/>
  <c r="AK31" i="31"/>
  <c r="AJ31" i="31"/>
  <c r="AI31" i="31"/>
  <c r="AH31" i="31"/>
  <c r="AG31" i="31"/>
  <c r="AF31" i="31"/>
  <c r="AE31" i="31"/>
  <c r="AD31" i="31"/>
  <c r="AC31" i="31"/>
  <c r="AB31" i="31"/>
  <c r="AA31" i="31"/>
  <c r="Z31" i="31"/>
  <c r="Y31" i="31"/>
  <c r="X31" i="31"/>
  <c r="W31" i="31"/>
  <c r="V31" i="31"/>
  <c r="AZ31" i="31" s="1"/>
  <c r="BB31" i="31" s="1"/>
  <c r="U31" i="31"/>
  <c r="F31" i="31"/>
  <c r="AY29" i="31"/>
  <c r="AX29" i="31"/>
  <c r="AW29" i="31"/>
  <c r="AV29" i="31"/>
  <c r="AU29" i="31"/>
  <c r="AT29" i="31"/>
  <c r="AS29" i="31"/>
  <c r="AR29" i="31"/>
  <c r="AQ29" i="31"/>
  <c r="AP29" i="31"/>
  <c r="AO29" i="31"/>
  <c r="AN29" i="31"/>
  <c r="AM29" i="31"/>
  <c r="AL29" i="31"/>
  <c r="AK29" i="31"/>
  <c r="AJ29" i="31"/>
  <c r="AI29" i="31"/>
  <c r="AH29" i="31"/>
  <c r="AG29" i="31"/>
  <c r="AF29" i="31"/>
  <c r="AE29" i="31"/>
  <c r="AD29" i="31"/>
  <c r="AC29" i="31"/>
  <c r="AB29" i="31"/>
  <c r="AA29" i="31"/>
  <c r="Z29" i="31"/>
  <c r="Y29" i="31"/>
  <c r="X29" i="31"/>
  <c r="W29" i="31"/>
  <c r="AZ29" i="31" s="1"/>
  <c r="BB29" i="31" s="1"/>
  <c r="V29" i="31"/>
  <c r="U29" i="31"/>
  <c r="G29" i="31"/>
  <c r="AY28" i="31"/>
  <c r="AX28" i="31"/>
  <c r="AW28" i="31"/>
  <c r="AV28" i="31"/>
  <c r="AU28" i="31"/>
  <c r="AT28" i="31"/>
  <c r="AS28" i="31"/>
  <c r="AR28" i="31"/>
  <c r="AQ28" i="31"/>
  <c r="AP28" i="31"/>
  <c r="AO28" i="31"/>
  <c r="AN28" i="31"/>
  <c r="AM28" i="31"/>
  <c r="AL28" i="31"/>
  <c r="AK28" i="31"/>
  <c r="AJ28" i="31"/>
  <c r="AI28" i="31"/>
  <c r="AH28" i="31"/>
  <c r="AG28" i="31"/>
  <c r="AF28" i="31"/>
  <c r="AE28" i="31"/>
  <c r="AD28" i="31"/>
  <c r="AC28" i="31"/>
  <c r="AB28" i="31"/>
  <c r="AA28" i="31"/>
  <c r="Z28" i="31"/>
  <c r="Y28" i="31"/>
  <c r="X28" i="31"/>
  <c r="W28" i="31"/>
  <c r="V28" i="31"/>
  <c r="U28" i="31"/>
  <c r="AZ28" i="31" s="1"/>
  <c r="BB28" i="31" s="1"/>
  <c r="F28" i="31"/>
  <c r="B28" i="31"/>
  <c r="B31" i="31" s="1"/>
  <c r="B34" i="31" s="1"/>
  <c r="B37" i="31" s="1"/>
  <c r="B40" i="31" s="1"/>
  <c r="B43" i="31" s="1"/>
  <c r="B46" i="31" s="1"/>
  <c r="B49" i="31" s="1"/>
  <c r="B52" i="31" s="1"/>
  <c r="B55" i="31" s="1"/>
  <c r="B58" i="31" s="1"/>
  <c r="B61" i="31" s="1"/>
  <c r="B64" i="31" s="1"/>
  <c r="B67" i="31" s="1"/>
  <c r="AY26" i="31"/>
  <c r="AX26" i="31"/>
  <c r="AW26" i="31"/>
  <c r="AV26" i="31"/>
  <c r="AU26" i="31"/>
  <c r="AT26" i="31"/>
  <c r="AS26" i="31"/>
  <c r="AR26" i="31"/>
  <c r="AQ26" i="31"/>
  <c r="AP26" i="31"/>
  <c r="AO26" i="31"/>
  <c r="AN26" i="31"/>
  <c r="AM26" i="31"/>
  <c r="AL26" i="31"/>
  <c r="AK26" i="31"/>
  <c r="AJ26" i="31"/>
  <c r="AI26" i="31"/>
  <c r="AH26" i="31"/>
  <c r="AG26" i="31"/>
  <c r="AF26" i="31"/>
  <c r="AE26" i="31"/>
  <c r="AD26" i="31"/>
  <c r="AC26" i="31"/>
  <c r="AB26" i="31"/>
  <c r="AA26" i="31"/>
  <c r="Z26" i="31"/>
  <c r="Y26" i="31"/>
  <c r="X26" i="31"/>
  <c r="W26" i="31"/>
  <c r="V26" i="31"/>
  <c r="AZ26" i="31" s="1"/>
  <c r="BB26" i="31" s="1"/>
  <c r="U26" i="31"/>
  <c r="G26" i="31"/>
  <c r="AY25" i="31"/>
  <c r="AX25" i="31"/>
  <c r="AW25" i="31"/>
  <c r="AV25" i="31"/>
  <c r="AU25" i="31"/>
  <c r="AT25" i="31"/>
  <c r="AS25" i="31"/>
  <c r="AR25" i="31"/>
  <c r="AQ25" i="31"/>
  <c r="AP25" i="31"/>
  <c r="AO25" i="31"/>
  <c r="AN25" i="31"/>
  <c r="AM25" i="31"/>
  <c r="AL25" i="31"/>
  <c r="AK25" i="31"/>
  <c r="AJ25" i="31"/>
  <c r="AI25" i="31"/>
  <c r="AH25" i="31"/>
  <c r="AG25" i="31"/>
  <c r="AF25" i="31"/>
  <c r="AE25" i="31"/>
  <c r="AD25" i="31"/>
  <c r="AC25" i="31"/>
  <c r="AB25" i="31"/>
  <c r="AA25" i="31"/>
  <c r="Z25" i="31"/>
  <c r="Y25" i="31"/>
  <c r="X25" i="31"/>
  <c r="W25" i="31"/>
  <c r="V25" i="31"/>
  <c r="U25" i="31"/>
  <c r="AZ25" i="31" s="1"/>
  <c r="BB25" i="31" s="1"/>
  <c r="F25" i="31"/>
  <c r="B25" i="31"/>
  <c r="AY23" i="31"/>
  <c r="AX23" i="31"/>
  <c r="AW23" i="31"/>
  <c r="AV23" i="31"/>
  <c r="AU23" i="31"/>
  <c r="AT23" i="31"/>
  <c r="AS23" i="31"/>
  <c r="AR23" i="31"/>
  <c r="AQ23" i="31"/>
  <c r="AP23" i="31"/>
  <c r="AO23" i="31"/>
  <c r="AN23" i="31"/>
  <c r="AM23" i="31"/>
  <c r="AL23" i="31"/>
  <c r="AK23" i="31"/>
  <c r="AJ23" i="31"/>
  <c r="AI23" i="31"/>
  <c r="AH23" i="31"/>
  <c r="AG23" i="31"/>
  <c r="AF23" i="31"/>
  <c r="AE23" i="31"/>
  <c r="AD23" i="31"/>
  <c r="AC23" i="31"/>
  <c r="AB23" i="31"/>
  <c r="AA23" i="31"/>
  <c r="Z23" i="31"/>
  <c r="Y23" i="31"/>
  <c r="X23" i="31"/>
  <c r="W23" i="31"/>
  <c r="V23" i="31"/>
  <c r="U23" i="31"/>
  <c r="AZ23" i="31" s="1"/>
  <c r="BB23" i="31" s="1"/>
  <c r="G23" i="31"/>
  <c r="AY22" i="31"/>
  <c r="AX22" i="31"/>
  <c r="AW22" i="31"/>
  <c r="AV22" i="31"/>
  <c r="AU22" i="31"/>
  <c r="AT22" i="31"/>
  <c r="AS22" i="31"/>
  <c r="AR22" i="31"/>
  <c r="AQ22" i="31"/>
  <c r="AP22" i="31"/>
  <c r="AO22" i="31"/>
  <c r="AN22" i="31"/>
  <c r="AM22" i="31"/>
  <c r="AL22" i="31"/>
  <c r="AK22" i="31"/>
  <c r="AJ22" i="31"/>
  <c r="AI22" i="31"/>
  <c r="AH22" i="31"/>
  <c r="AG22" i="31"/>
  <c r="AF22" i="31"/>
  <c r="AE22" i="31"/>
  <c r="AD22" i="31"/>
  <c r="AC22" i="31"/>
  <c r="AB22" i="31"/>
  <c r="AA22" i="31"/>
  <c r="Z22" i="31"/>
  <c r="Y22" i="31"/>
  <c r="X22" i="31"/>
  <c r="W22" i="31"/>
  <c r="V22" i="31"/>
  <c r="U22" i="31"/>
  <c r="AZ22" i="31" s="1"/>
  <c r="BB22" i="31" s="1"/>
  <c r="F22" i="31"/>
  <c r="AX19" i="31"/>
  <c r="AX20" i="31" s="1"/>
  <c r="AR19" i="31"/>
  <c r="AR20" i="31" s="1"/>
  <c r="AP19" i="31"/>
  <c r="AP20" i="31" s="1"/>
  <c r="AJ19" i="31"/>
  <c r="AJ20" i="31" s="1"/>
  <c r="AH19" i="31"/>
  <c r="AH20" i="31" s="1"/>
  <c r="AB19" i="31"/>
  <c r="AB20" i="31" s="1"/>
  <c r="Z19" i="31"/>
  <c r="Z20" i="31" s="1"/>
  <c r="AY18" i="31"/>
  <c r="AY19" i="31" s="1"/>
  <c r="AY20" i="31" s="1"/>
  <c r="AX18" i="31"/>
  <c r="AW18" i="31"/>
  <c r="AW19" i="31" s="1"/>
  <c r="AW20" i="31" s="1"/>
  <c r="AZ16" i="31"/>
  <c r="AD2" i="31"/>
  <c r="AQ19" i="31" s="1"/>
  <c r="AQ20" i="31" s="1"/>
  <c r="AU74" i="31" l="1"/>
  <c r="AM74" i="31"/>
  <c r="AE74" i="31"/>
  <c r="W74" i="31"/>
  <c r="AU73" i="31"/>
  <c r="AM73" i="31"/>
  <c r="W73" i="31"/>
  <c r="AE73" i="31"/>
  <c r="AZ35" i="31"/>
  <c r="BB35" i="31" s="1"/>
  <c r="AZ68" i="31"/>
  <c r="BB68" i="31" s="1"/>
  <c r="AZ38" i="31"/>
  <c r="BB38" i="31" s="1"/>
  <c r="AZ43" i="31"/>
  <c r="BB43" i="31" s="1"/>
  <c r="AT73" i="31"/>
  <c r="AZ47" i="31"/>
  <c r="BB47" i="31" s="1"/>
  <c r="AZ49" i="31"/>
  <c r="BB49" i="31" s="1"/>
  <c r="AT74" i="31"/>
  <c r="Z42" i="32"/>
  <c r="X44" i="32"/>
  <c r="Z44" i="32" s="1"/>
  <c r="Z47" i="32"/>
  <c r="AZ58" i="31"/>
  <c r="BB58" i="31" s="1"/>
  <c r="AZ59" i="31"/>
  <c r="BB59" i="31" s="1"/>
  <c r="U19" i="31"/>
  <c r="U20" i="31" s="1"/>
  <c r="AC19" i="31"/>
  <c r="AC20" i="31" s="1"/>
  <c r="AK19" i="31"/>
  <c r="AK20" i="31" s="1"/>
  <c r="AS19" i="31"/>
  <c r="AS20" i="31" s="1"/>
  <c r="X73" i="31"/>
  <c r="AF73" i="31"/>
  <c r="AN73" i="31"/>
  <c r="AV73" i="31"/>
  <c r="X74" i="31"/>
  <c r="AF74" i="31"/>
  <c r="AN74" i="31"/>
  <c r="AV74" i="31"/>
  <c r="V19" i="31"/>
  <c r="V20" i="31" s="1"/>
  <c r="AD19" i="31"/>
  <c r="AD20" i="31" s="1"/>
  <c r="AL19" i="31"/>
  <c r="AL20" i="31" s="1"/>
  <c r="AT19" i="31"/>
  <c r="AT20" i="31" s="1"/>
  <c r="Y73" i="31"/>
  <c r="AG73" i="31"/>
  <c r="AO73" i="31"/>
  <c r="AW73" i="31"/>
  <c r="Y74" i="31"/>
  <c r="AG74" i="31"/>
  <c r="AO74" i="31"/>
  <c r="AW74" i="31"/>
  <c r="Z39" i="32"/>
  <c r="Z45" i="32"/>
  <c r="W19" i="31"/>
  <c r="W20" i="31" s="1"/>
  <c r="AE19" i="31"/>
  <c r="AE20" i="31" s="1"/>
  <c r="AM19" i="31"/>
  <c r="AM20" i="31" s="1"/>
  <c r="AU19" i="31"/>
  <c r="AU20" i="31" s="1"/>
  <c r="Z73" i="31"/>
  <c r="AH73" i="31"/>
  <c r="AP73" i="31"/>
  <c r="AX73" i="31"/>
  <c r="Z74" i="31"/>
  <c r="AH74" i="31"/>
  <c r="AP74" i="31"/>
  <c r="AX74" i="31"/>
  <c r="BC8" i="31"/>
  <c r="X19" i="31"/>
  <c r="X20" i="31" s="1"/>
  <c r="AF19" i="31"/>
  <c r="AF20" i="31" s="1"/>
  <c r="AN19" i="31"/>
  <c r="AN20" i="31" s="1"/>
  <c r="AV19" i="31"/>
  <c r="AV20" i="31" s="1"/>
  <c r="AA73" i="31"/>
  <c r="AI73" i="31"/>
  <c r="AQ73" i="31"/>
  <c r="AY73" i="31"/>
  <c r="AA74" i="31"/>
  <c r="AI74" i="31"/>
  <c r="AQ74" i="31"/>
  <c r="AY74" i="31"/>
  <c r="Y19" i="31"/>
  <c r="Y20" i="31" s="1"/>
  <c r="AG19" i="31"/>
  <c r="AG20" i="31" s="1"/>
  <c r="AO19" i="31"/>
  <c r="AO20" i="31" s="1"/>
  <c r="AB73" i="31"/>
  <c r="AJ73" i="31"/>
  <c r="AR73" i="31"/>
  <c r="AB74" i="31"/>
  <c r="AJ74" i="31"/>
  <c r="AR74" i="31"/>
  <c r="U73" i="31"/>
  <c r="AZ73" i="31" s="1"/>
  <c r="AC73" i="31"/>
  <c r="AK73" i="31"/>
  <c r="AS73" i="31"/>
  <c r="U74" i="31"/>
  <c r="AC74" i="31"/>
  <c r="AK74" i="31"/>
  <c r="AS74" i="31"/>
  <c r="AA19" i="31"/>
  <c r="AA20" i="31" s="1"/>
  <c r="AI19" i="31"/>
  <c r="AI20" i="31" s="1"/>
  <c r="V73" i="31"/>
  <c r="AD73" i="31"/>
  <c r="AL73" i="31"/>
  <c r="V74" i="31"/>
  <c r="AD74" i="31"/>
  <c r="AL74" i="31"/>
  <c r="AZ74" i="31" l="1"/>
  <c r="S25" i="25" l="1"/>
  <c r="U25" i="25" s="1"/>
  <c r="Q25" i="25"/>
  <c r="K25" i="25"/>
  <c r="S24" i="25"/>
  <c r="U24" i="25" s="1"/>
  <c r="Q24" i="25"/>
  <c r="K24" i="25"/>
  <c r="S23" i="25"/>
  <c r="U23" i="25" s="1"/>
  <c r="Q23" i="25"/>
  <c r="K23" i="25"/>
  <c r="S22" i="25"/>
  <c r="U22" i="25" s="1"/>
  <c r="Q22" i="25"/>
  <c r="K22" i="25"/>
  <c r="S21" i="25"/>
  <c r="U21" i="25" s="1"/>
  <c r="Q21" i="25"/>
  <c r="K21" i="25"/>
  <c r="S20" i="25"/>
  <c r="U20" i="25" s="1"/>
  <c r="Q20" i="25"/>
  <c r="K20" i="25"/>
  <c r="S19" i="25"/>
  <c r="U19" i="25" s="1"/>
  <c r="Q19" i="25"/>
  <c r="K19" i="25"/>
  <c r="S18" i="25"/>
  <c r="U18" i="25" s="1"/>
  <c r="Q18" i="25"/>
  <c r="K18" i="25"/>
  <c r="S17" i="25"/>
  <c r="U17" i="25" s="1"/>
  <c r="Q17" i="25"/>
  <c r="K17" i="25"/>
  <c r="S16" i="25"/>
  <c r="U16" i="25" s="1"/>
  <c r="Q16" i="25"/>
  <c r="K16" i="25"/>
  <c r="S15" i="25"/>
  <c r="U15" i="25" s="1"/>
  <c r="Q15" i="25"/>
  <c r="K15" i="25"/>
  <c r="S14" i="25"/>
  <c r="U14" i="25" s="1"/>
  <c r="Q14" i="25"/>
  <c r="K14" i="25"/>
  <c r="S13" i="25"/>
  <c r="U13" i="25" s="1"/>
  <c r="Q13" i="25"/>
  <c r="K13" i="25"/>
  <c r="S12" i="25"/>
  <c r="U12" i="25" s="1"/>
  <c r="Q12" i="25"/>
  <c r="K12" i="25"/>
  <c r="S11" i="25"/>
  <c r="U11" i="25" s="1"/>
  <c r="Q11" i="25"/>
  <c r="K11" i="25"/>
  <c r="S10" i="25"/>
  <c r="U10" i="25" s="1"/>
  <c r="Q10" i="25"/>
  <c r="K10" i="25"/>
  <c r="S9" i="25"/>
  <c r="U9" i="25" s="1"/>
  <c r="Q9" i="25"/>
  <c r="K9" i="25"/>
  <c r="S8" i="25"/>
  <c r="U8" i="25" s="1"/>
  <c r="Q8" i="25"/>
  <c r="K8" i="25"/>
  <c r="S7" i="25"/>
  <c r="U7" i="25" s="1"/>
  <c r="Q7" i="25"/>
  <c r="K7" i="25"/>
  <c r="S6" i="25"/>
  <c r="U6" i="25" s="1"/>
  <c r="Q6" i="25"/>
  <c r="K6" i="25"/>
  <c r="AW71" i="23"/>
  <c r="AV71" i="23"/>
  <c r="AU71" i="23"/>
  <c r="AT71" i="23"/>
  <c r="AS71" i="23"/>
  <c r="AR71" i="23"/>
  <c r="AQ71" i="23"/>
  <c r="AP71" i="23"/>
  <c r="AO71" i="23"/>
  <c r="AN71" i="23"/>
  <c r="AM71" i="23"/>
  <c r="AL71" i="23"/>
  <c r="AK71" i="23"/>
  <c r="AJ71" i="23"/>
  <c r="AI71" i="23"/>
  <c r="AH71" i="23"/>
  <c r="AG71" i="23"/>
  <c r="AF71" i="23"/>
  <c r="AE71" i="23"/>
  <c r="AD71" i="23"/>
  <c r="AC71" i="23"/>
  <c r="AB71" i="23"/>
  <c r="AA71" i="23"/>
  <c r="Z71" i="23"/>
  <c r="Y71" i="23"/>
  <c r="X71" i="23"/>
  <c r="W71" i="23"/>
  <c r="V71" i="23"/>
  <c r="U71" i="23"/>
  <c r="T71" i="23"/>
  <c r="S71" i="23"/>
  <c r="AF70" i="23"/>
  <c r="AE69" i="23"/>
  <c r="AD68" i="23"/>
  <c r="AC67" i="23"/>
  <c r="AK64" i="23"/>
  <c r="U64" i="23"/>
  <c r="AL63" i="23"/>
  <c r="X63" i="23"/>
  <c r="AQ62" i="23"/>
  <c r="AH62" i="23"/>
  <c r="Y62" i="23"/>
  <c r="AW60" i="23"/>
  <c r="AV60" i="23"/>
  <c r="AU60" i="23"/>
  <c r="AT60" i="23"/>
  <c r="AS60" i="23"/>
  <c r="AR60" i="23"/>
  <c r="AQ60" i="23"/>
  <c r="AP60" i="23"/>
  <c r="AO60" i="23"/>
  <c r="AN60" i="23"/>
  <c r="AM60" i="23"/>
  <c r="AL60" i="23"/>
  <c r="AK60" i="23"/>
  <c r="AJ60" i="23"/>
  <c r="AI60" i="23"/>
  <c r="AH60" i="23"/>
  <c r="AG60" i="23"/>
  <c r="AF60" i="23"/>
  <c r="AE60" i="23"/>
  <c r="AD60" i="23"/>
  <c r="AC60" i="23"/>
  <c r="AB60" i="23"/>
  <c r="AA60" i="23"/>
  <c r="Z60" i="23"/>
  <c r="Y60" i="23"/>
  <c r="X60" i="23"/>
  <c r="W60" i="23"/>
  <c r="V60" i="23"/>
  <c r="U60" i="23"/>
  <c r="T60" i="23"/>
  <c r="S60" i="23"/>
  <c r="AX60" i="23" s="1"/>
  <c r="AZ60" i="23" s="1"/>
  <c r="F60" i="23"/>
  <c r="AW59" i="23"/>
  <c r="AV59" i="23"/>
  <c r="AU59" i="23"/>
  <c r="AT59" i="23"/>
  <c r="AS59" i="23"/>
  <c r="AR59" i="23"/>
  <c r="AQ59" i="23"/>
  <c r="AP59" i="23"/>
  <c r="AO59" i="23"/>
  <c r="AN59" i="23"/>
  <c r="AM59" i="23"/>
  <c r="AL59" i="23"/>
  <c r="AK59" i="23"/>
  <c r="AJ59" i="23"/>
  <c r="AI59" i="23"/>
  <c r="AH59" i="23"/>
  <c r="AG59" i="23"/>
  <c r="AF59" i="23"/>
  <c r="AE59" i="23"/>
  <c r="AD59" i="23"/>
  <c r="AC59" i="23"/>
  <c r="AB59" i="23"/>
  <c r="AA59" i="23"/>
  <c r="Z59" i="23"/>
  <c r="Y59" i="23"/>
  <c r="X59" i="23"/>
  <c r="W59" i="23"/>
  <c r="V59" i="23"/>
  <c r="U59" i="23"/>
  <c r="T59" i="23"/>
  <c r="S59" i="23"/>
  <c r="AX59" i="23" s="1"/>
  <c r="AZ59" i="23" s="1"/>
  <c r="AW57" i="23"/>
  <c r="AV57" i="23"/>
  <c r="AU57" i="23"/>
  <c r="AT57" i="23"/>
  <c r="AS57" i="23"/>
  <c r="AR57" i="23"/>
  <c r="AQ57" i="23"/>
  <c r="AP57" i="23"/>
  <c r="AO57" i="23"/>
  <c r="AN57" i="23"/>
  <c r="AM57" i="23"/>
  <c r="AL57" i="23"/>
  <c r="AK57" i="23"/>
  <c r="AJ57" i="23"/>
  <c r="AI57" i="23"/>
  <c r="AH57" i="23"/>
  <c r="AG57" i="23"/>
  <c r="AF57" i="23"/>
  <c r="AE57" i="23"/>
  <c r="AD57" i="23"/>
  <c r="AC57" i="23"/>
  <c r="AB57" i="23"/>
  <c r="AA57" i="23"/>
  <c r="Z57" i="23"/>
  <c r="Y57" i="23"/>
  <c r="X57" i="23"/>
  <c r="W57" i="23"/>
  <c r="V57" i="23"/>
  <c r="U57" i="23"/>
  <c r="T57" i="23"/>
  <c r="AX57" i="23" s="1"/>
  <c r="AZ57" i="23" s="1"/>
  <c r="S57" i="23"/>
  <c r="F57" i="23"/>
  <c r="AW56" i="23"/>
  <c r="AV56" i="23"/>
  <c r="AU56" i="23"/>
  <c r="AT56" i="23"/>
  <c r="AS56" i="23"/>
  <c r="AR56" i="23"/>
  <c r="AQ56" i="23"/>
  <c r="AP56" i="23"/>
  <c r="AO56" i="23"/>
  <c r="AN56" i="23"/>
  <c r="AM56" i="23"/>
  <c r="AL56" i="23"/>
  <c r="AK56" i="23"/>
  <c r="AJ56" i="23"/>
  <c r="AI56" i="23"/>
  <c r="AH56" i="23"/>
  <c r="AG56" i="23"/>
  <c r="AF56" i="23"/>
  <c r="AE56" i="23"/>
  <c r="AD56" i="23"/>
  <c r="AC56" i="23"/>
  <c r="AB56" i="23"/>
  <c r="AA56" i="23"/>
  <c r="Z56" i="23"/>
  <c r="Y56" i="23"/>
  <c r="X56" i="23"/>
  <c r="W56" i="23"/>
  <c r="V56" i="23"/>
  <c r="AX56" i="23" s="1"/>
  <c r="AZ56" i="23" s="1"/>
  <c r="U56" i="23"/>
  <c r="T56" i="23"/>
  <c r="S56" i="23"/>
  <c r="AW54" i="23"/>
  <c r="AV54" i="23"/>
  <c r="AU54" i="23"/>
  <c r="AT54" i="23"/>
  <c r="AS54" i="23"/>
  <c r="AR54" i="23"/>
  <c r="AQ54" i="23"/>
  <c r="AP54" i="23"/>
  <c r="AO54" i="23"/>
  <c r="AN54" i="23"/>
  <c r="AM54" i="23"/>
  <c r="AL54" i="23"/>
  <c r="AK54" i="23"/>
  <c r="AJ54" i="23"/>
  <c r="AI54" i="23"/>
  <c r="AH54" i="23"/>
  <c r="AG54" i="23"/>
  <c r="AF54" i="23"/>
  <c r="AE54" i="23"/>
  <c r="AD54" i="23"/>
  <c r="AC54" i="23"/>
  <c r="AB54" i="23"/>
  <c r="AA54" i="23"/>
  <c r="Z54" i="23"/>
  <c r="Y54" i="23"/>
  <c r="X54" i="23"/>
  <c r="W54" i="23"/>
  <c r="V54" i="23"/>
  <c r="U54" i="23"/>
  <c r="T54" i="23"/>
  <c r="S54" i="23"/>
  <c r="AX54" i="23" s="1"/>
  <c r="AZ54" i="23" s="1"/>
  <c r="F54" i="23"/>
  <c r="AW53" i="23"/>
  <c r="AV53" i="23"/>
  <c r="AU53" i="23"/>
  <c r="AT53" i="23"/>
  <c r="AS53" i="23"/>
  <c r="AR53" i="23"/>
  <c r="AQ53" i="23"/>
  <c r="AP53" i="23"/>
  <c r="AO53" i="23"/>
  <c r="AN53" i="23"/>
  <c r="AM53" i="23"/>
  <c r="AL53" i="23"/>
  <c r="AK53" i="23"/>
  <c r="AJ53" i="23"/>
  <c r="AI53" i="23"/>
  <c r="AH53" i="23"/>
  <c r="AG53" i="23"/>
  <c r="AF53" i="23"/>
  <c r="AE53" i="23"/>
  <c r="AD53" i="23"/>
  <c r="AC53" i="23"/>
  <c r="AB53" i="23"/>
  <c r="AA53" i="23"/>
  <c r="Z53" i="23"/>
  <c r="AX53" i="23" s="1"/>
  <c r="AZ53" i="23" s="1"/>
  <c r="Y53" i="23"/>
  <c r="X53" i="23"/>
  <c r="W53" i="23"/>
  <c r="V53" i="23"/>
  <c r="U53" i="23"/>
  <c r="T53" i="23"/>
  <c r="S53" i="23"/>
  <c r="B52" i="23"/>
  <c r="B55" i="23" s="1"/>
  <c r="B58" i="23" s="1"/>
  <c r="AW51" i="23"/>
  <c r="AV51" i="23"/>
  <c r="AU51" i="23"/>
  <c r="AT51" i="23"/>
  <c r="AS51" i="23"/>
  <c r="AR51" i="23"/>
  <c r="AQ51" i="23"/>
  <c r="AP51" i="23"/>
  <c r="AO51" i="23"/>
  <c r="AN51" i="23"/>
  <c r="AM51" i="23"/>
  <c r="AL51" i="23"/>
  <c r="AK51" i="23"/>
  <c r="AJ51" i="23"/>
  <c r="AI51" i="23"/>
  <c r="AH51" i="23"/>
  <c r="AG51" i="23"/>
  <c r="AF51" i="23"/>
  <c r="AE51" i="23"/>
  <c r="AD51" i="23"/>
  <c r="AC51" i="23"/>
  <c r="AB51" i="23"/>
  <c r="AA51" i="23"/>
  <c r="Z51" i="23"/>
  <c r="Y51" i="23"/>
  <c r="X51" i="23"/>
  <c r="W51" i="23"/>
  <c r="V51" i="23"/>
  <c r="U51" i="23"/>
  <c r="T51" i="23"/>
  <c r="AX51" i="23" s="1"/>
  <c r="AZ51" i="23" s="1"/>
  <c r="S51" i="23"/>
  <c r="F51" i="23"/>
  <c r="AW50" i="23"/>
  <c r="AV50" i="23"/>
  <c r="AU50" i="23"/>
  <c r="AT50" i="23"/>
  <c r="AS50" i="23"/>
  <c r="AR50" i="23"/>
  <c r="AQ50" i="23"/>
  <c r="AP50" i="23"/>
  <c r="AO50" i="23"/>
  <c r="AN50" i="23"/>
  <c r="AM50" i="23"/>
  <c r="AL50" i="23"/>
  <c r="AK50" i="23"/>
  <c r="AJ50" i="23"/>
  <c r="AI50" i="23"/>
  <c r="AH50" i="23"/>
  <c r="AG50" i="23"/>
  <c r="AF50" i="23"/>
  <c r="AE50" i="23"/>
  <c r="AD50" i="23"/>
  <c r="AC50" i="23"/>
  <c r="AB50" i="23"/>
  <c r="AA50" i="23"/>
  <c r="Z50" i="23"/>
  <c r="Y50" i="23"/>
  <c r="X50" i="23"/>
  <c r="W50" i="23"/>
  <c r="V50" i="23"/>
  <c r="AX50" i="23" s="1"/>
  <c r="AZ50" i="23" s="1"/>
  <c r="U50" i="23"/>
  <c r="T50" i="23"/>
  <c r="S50" i="23"/>
  <c r="AW48" i="23"/>
  <c r="AV48" i="23"/>
  <c r="AU48" i="23"/>
  <c r="AT48" i="23"/>
  <c r="AS48" i="23"/>
  <c r="AR48" i="23"/>
  <c r="AQ48" i="23"/>
  <c r="AP48" i="23"/>
  <c r="AO48" i="23"/>
  <c r="AN48" i="23"/>
  <c r="AM48" i="23"/>
  <c r="AL48" i="23"/>
  <c r="AK48" i="23"/>
  <c r="AJ48" i="23"/>
  <c r="AI48" i="23"/>
  <c r="AH48" i="23"/>
  <c r="AG48" i="23"/>
  <c r="AF48" i="23"/>
  <c r="AE48" i="23"/>
  <c r="AD48" i="23"/>
  <c r="AC48" i="23"/>
  <c r="AB48" i="23"/>
  <c r="AA48" i="23"/>
  <c r="Z48" i="23"/>
  <c r="Y48" i="23"/>
  <c r="X48" i="23"/>
  <c r="W48" i="23"/>
  <c r="AX48" i="23" s="1"/>
  <c r="AZ48" i="23" s="1"/>
  <c r="V48" i="23"/>
  <c r="U48" i="23"/>
  <c r="T48" i="23"/>
  <c r="S48" i="23"/>
  <c r="F48" i="23"/>
  <c r="AW47" i="23"/>
  <c r="AV47" i="23"/>
  <c r="AU47" i="23"/>
  <c r="AT47" i="23"/>
  <c r="AS47" i="23"/>
  <c r="AR47" i="23"/>
  <c r="AQ47" i="23"/>
  <c r="AP47" i="23"/>
  <c r="AO47" i="23"/>
  <c r="AN47" i="23"/>
  <c r="AM47" i="23"/>
  <c r="AL47" i="23"/>
  <c r="AK47" i="23"/>
  <c r="AJ47" i="23"/>
  <c r="AI47" i="23"/>
  <c r="AH47" i="23"/>
  <c r="AG47" i="23"/>
  <c r="AF47" i="23"/>
  <c r="AE47" i="23"/>
  <c r="AD47" i="23"/>
  <c r="AC47" i="23"/>
  <c r="AB47" i="23"/>
  <c r="AA47" i="23"/>
  <c r="Z47" i="23"/>
  <c r="Y47" i="23"/>
  <c r="X47" i="23"/>
  <c r="W47" i="23"/>
  <c r="V47" i="23"/>
  <c r="U47" i="23"/>
  <c r="T47" i="23"/>
  <c r="S47" i="23"/>
  <c r="AX47" i="23" s="1"/>
  <c r="AZ47" i="23" s="1"/>
  <c r="AW45" i="23"/>
  <c r="AV45" i="23"/>
  <c r="AU45" i="23"/>
  <c r="AT45" i="23"/>
  <c r="AS45" i="23"/>
  <c r="AR45" i="23"/>
  <c r="AQ45" i="23"/>
  <c r="AP45" i="23"/>
  <c r="AO45" i="23"/>
  <c r="AN45" i="23"/>
  <c r="AM45" i="23"/>
  <c r="AL45" i="23"/>
  <c r="AK45" i="23"/>
  <c r="AJ45" i="23"/>
  <c r="AI45" i="23"/>
  <c r="AH45" i="23"/>
  <c r="AG45" i="23"/>
  <c r="AF45" i="23"/>
  <c r="AE45" i="23"/>
  <c r="AD45" i="23"/>
  <c r="AC45" i="23"/>
  <c r="AB45" i="23"/>
  <c r="AA45" i="23"/>
  <c r="Z45" i="23"/>
  <c r="Y45" i="23"/>
  <c r="X45" i="23"/>
  <c r="W45" i="23"/>
  <c r="V45" i="23"/>
  <c r="U45" i="23"/>
  <c r="T45" i="23"/>
  <c r="S45" i="23"/>
  <c r="AX45" i="23" s="1"/>
  <c r="AZ45" i="23" s="1"/>
  <c r="F45" i="23"/>
  <c r="AW44" i="23"/>
  <c r="AV44" i="23"/>
  <c r="AU44" i="23"/>
  <c r="AT44" i="23"/>
  <c r="AS44" i="23"/>
  <c r="AR44" i="23"/>
  <c r="AQ44" i="23"/>
  <c r="AP44" i="23"/>
  <c r="AO44" i="23"/>
  <c r="AN44" i="23"/>
  <c r="AM44" i="23"/>
  <c r="AL44" i="23"/>
  <c r="AK44" i="23"/>
  <c r="AJ44" i="23"/>
  <c r="AI44" i="23"/>
  <c r="AH44" i="23"/>
  <c r="AG44" i="23"/>
  <c r="AF44" i="23"/>
  <c r="AE44" i="23"/>
  <c r="AD44" i="23"/>
  <c r="AC44" i="23"/>
  <c r="AB44" i="23"/>
  <c r="AA44" i="23"/>
  <c r="Z44" i="23"/>
  <c r="Y44" i="23"/>
  <c r="X44" i="23"/>
  <c r="W44" i="23"/>
  <c r="V44" i="23"/>
  <c r="U44" i="23"/>
  <c r="AX44" i="23" s="1"/>
  <c r="AZ44" i="23" s="1"/>
  <c r="T44" i="23"/>
  <c r="S44" i="23"/>
  <c r="AW42" i="23"/>
  <c r="AV42" i="23"/>
  <c r="AU42" i="23"/>
  <c r="AT42" i="23"/>
  <c r="AS42" i="23"/>
  <c r="AR42" i="23"/>
  <c r="AQ42" i="23"/>
  <c r="AP42" i="23"/>
  <c r="AO42" i="23"/>
  <c r="AN42" i="23"/>
  <c r="AM42" i="23"/>
  <c r="AL42" i="23"/>
  <c r="AK42" i="23"/>
  <c r="AJ42" i="23"/>
  <c r="AI42" i="23"/>
  <c r="AH42" i="23"/>
  <c r="AG42" i="23"/>
  <c r="AF42" i="23"/>
  <c r="AE42" i="23"/>
  <c r="AD42" i="23"/>
  <c r="AC42" i="23"/>
  <c r="AB42" i="23"/>
  <c r="AA42" i="23"/>
  <c r="Z42" i="23"/>
  <c r="Y42" i="23"/>
  <c r="X42" i="23"/>
  <c r="W42" i="23"/>
  <c r="AX42" i="23" s="1"/>
  <c r="AZ42" i="23" s="1"/>
  <c r="V42" i="23"/>
  <c r="U42" i="23"/>
  <c r="T42" i="23"/>
  <c r="S42" i="23"/>
  <c r="F42" i="23"/>
  <c r="AW41" i="23"/>
  <c r="AV41" i="23"/>
  <c r="AU41" i="23"/>
  <c r="AT41" i="23"/>
  <c r="AS41" i="23"/>
  <c r="AR41" i="23"/>
  <c r="AQ41" i="23"/>
  <c r="AP41" i="23"/>
  <c r="AO41" i="23"/>
  <c r="AN41" i="23"/>
  <c r="AM41" i="23"/>
  <c r="AL41" i="23"/>
  <c r="AK41" i="23"/>
  <c r="AJ41" i="23"/>
  <c r="AI41" i="23"/>
  <c r="AH41" i="23"/>
  <c r="AG41" i="23"/>
  <c r="AF41" i="23"/>
  <c r="AE41" i="23"/>
  <c r="AD41" i="23"/>
  <c r="AC41" i="23"/>
  <c r="AB41" i="23"/>
  <c r="AA41" i="23"/>
  <c r="Z41" i="23"/>
  <c r="Y41" i="23"/>
  <c r="X41" i="23"/>
  <c r="W41" i="23"/>
  <c r="V41" i="23"/>
  <c r="U41" i="23"/>
  <c r="T41" i="23"/>
  <c r="S41" i="23"/>
  <c r="AZ39" i="23"/>
  <c r="AW39" i="23"/>
  <c r="AV39" i="23"/>
  <c r="AU39" i="23"/>
  <c r="AT39" i="23"/>
  <c r="AS39" i="23"/>
  <c r="AR39" i="23"/>
  <c r="AQ39" i="23"/>
  <c r="AP39" i="23"/>
  <c r="AO39" i="23"/>
  <c r="AN39" i="23"/>
  <c r="AM39" i="23"/>
  <c r="AL39" i="23"/>
  <c r="AK39" i="23"/>
  <c r="AJ39" i="23"/>
  <c r="AI39" i="23"/>
  <c r="AH39" i="23"/>
  <c r="AG39" i="23"/>
  <c r="AF39" i="23"/>
  <c r="AE39" i="23"/>
  <c r="AD39" i="23"/>
  <c r="AC39" i="23"/>
  <c r="AB39" i="23"/>
  <c r="AA39" i="23"/>
  <c r="Z39" i="23"/>
  <c r="Y39" i="23"/>
  <c r="X39" i="23"/>
  <c r="W39" i="23"/>
  <c r="V39" i="23"/>
  <c r="U39" i="23"/>
  <c r="T39" i="23"/>
  <c r="S39" i="23"/>
  <c r="AX39" i="23" s="1"/>
  <c r="F39" i="23"/>
  <c r="AW38" i="23"/>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V38" i="23"/>
  <c r="U38" i="23"/>
  <c r="AX38" i="23" s="1"/>
  <c r="AZ38" i="23" s="1"/>
  <c r="T38" i="23"/>
  <c r="S38" i="23"/>
  <c r="AW36" i="23"/>
  <c r="AV36" i="23"/>
  <c r="AU36" i="23"/>
  <c r="AT36" i="23"/>
  <c r="AS36" i="23"/>
  <c r="AR36" i="23"/>
  <c r="AQ36" i="23"/>
  <c r="AP36" i="23"/>
  <c r="AO36" i="23"/>
  <c r="AN36" i="23"/>
  <c r="AM36" i="23"/>
  <c r="AL36" i="23"/>
  <c r="AK36" i="23"/>
  <c r="AJ36" i="23"/>
  <c r="AI36" i="23"/>
  <c r="AH36" i="23"/>
  <c r="AG36" i="23"/>
  <c r="AF36" i="23"/>
  <c r="AE36" i="23"/>
  <c r="AD36" i="23"/>
  <c r="AC36" i="23"/>
  <c r="AB36" i="23"/>
  <c r="AA36" i="23"/>
  <c r="Z36" i="23"/>
  <c r="Y36" i="23"/>
  <c r="X36" i="23"/>
  <c r="W36" i="23"/>
  <c r="AX36" i="23" s="1"/>
  <c r="AZ36" i="23" s="1"/>
  <c r="V36" i="23"/>
  <c r="U36" i="23"/>
  <c r="T36" i="23"/>
  <c r="S36" i="23"/>
  <c r="F36" i="23"/>
  <c r="AW35" i="23"/>
  <c r="AV35" i="23"/>
  <c r="AU35" i="23"/>
  <c r="AT35" i="23"/>
  <c r="AS35" i="23"/>
  <c r="AR35" i="23"/>
  <c r="AQ35" i="23"/>
  <c r="AP35" i="23"/>
  <c r="AO35" i="23"/>
  <c r="AN35" i="23"/>
  <c r="AM35" i="23"/>
  <c r="AL35" i="23"/>
  <c r="AK35" i="23"/>
  <c r="AJ35" i="23"/>
  <c r="AI35" i="23"/>
  <c r="AH35" i="23"/>
  <c r="AG35" i="23"/>
  <c r="AF35" i="23"/>
  <c r="AE35" i="23"/>
  <c r="AD35" i="23"/>
  <c r="AC35" i="23"/>
  <c r="AB35" i="23"/>
  <c r="AA35" i="23"/>
  <c r="Z35" i="23"/>
  <c r="Y35" i="23"/>
  <c r="X35" i="23"/>
  <c r="W35" i="23"/>
  <c r="V35" i="23"/>
  <c r="U35" i="23"/>
  <c r="T35" i="23"/>
  <c r="S35" i="23"/>
  <c r="AW33" i="23"/>
  <c r="AV33" i="23"/>
  <c r="AU33" i="23"/>
  <c r="AT33" i="23"/>
  <c r="AS33" i="23"/>
  <c r="AR33" i="23"/>
  <c r="AQ33" i="23"/>
  <c r="AP33" i="23"/>
  <c r="AO33" i="23"/>
  <c r="AN33" i="23"/>
  <c r="AM33" i="23"/>
  <c r="AL33" i="23"/>
  <c r="AK33" i="23"/>
  <c r="AJ33" i="23"/>
  <c r="AI33" i="23"/>
  <c r="AH33" i="23"/>
  <c r="AG33" i="23"/>
  <c r="AF33" i="23"/>
  <c r="AE33" i="23"/>
  <c r="AD33" i="23"/>
  <c r="AC33" i="23"/>
  <c r="AB33" i="23"/>
  <c r="AA33" i="23"/>
  <c r="Z33" i="23"/>
  <c r="Y33" i="23"/>
  <c r="X33" i="23"/>
  <c r="W33" i="23"/>
  <c r="V33" i="23"/>
  <c r="U33" i="23"/>
  <c r="T33" i="23"/>
  <c r="S33" i="23"/>
  <c r="AX33" i="23" s="1"/>
  <c r="AZ33" i="23" s="1"/>
  <c r="F33" i="23"/>
  <c r="AW32" i="23"/>
  <c r="AV32" i="23"/>
  <c r="AU32" i="23"/>
  <c r="AT32" i="23"/>
  <c r="AS32" i="23"/>
  <c r="AR32" i="23"/>
  <c r="AQ32" i="23"/>
  <c r="AP32" i="23"/>
  <c r="AO32" i="23"/>
  <c r="AN32" i="23"/>
  <c r="AM32" i="23"/>
  <c r="AL32" i="23"/>
  <c r="AK32" i="23"/>
  <c r="AJ32" i="23"/>
  <c r="AI32" i="23"/>
  <c r="AH32" i="23"/>
  <c r="AG32" i="23"/>
  <c r="AF32" i="23"/>
  <c r="AE32" i="23"/>
  <c r="AD32" i="23"/>
  <c r="AC32" i="23"/>
  <c r="AB32" i="23"/>
  <c r="AA32" i="23"/>
  <c r="Z32" i="23"/>
  <c r="Y32" i="23"/>
  <c r="X32" i="23"/>
  <c r="W32" i="23"/>
  <c r="V32" i="23"/>
  <c r="U32" i="23"/>
  <c r="AX32" i="23" s="1"/>
  <c r="AZ32" i="23" s="1"/>
  <c r="T32" i="23"/>
  <c r="S32" i="23"/>
  <c r="AW30" i="23"/>
  <c r="AV30" i="23"/>
  <c r="AU30" i="23"/>
  <c r="AT30" i="23"/>
  <c r="AS30" i="23"/>
  <c r="AR30" i="23"/>
  <c r="AQ30" i="23"/>
  <c r="AP30" i="23"/>
  <c r="AO30" i="23"/>
  <c r="AN30" i="23"/>
  <c r="AM30" i="23"/>
  <c r="AL30" i="23"/>
  <c r="AK30" i="23"/>
  <c r="AJ30" i="23"/>
  <c r="AI30" i="23"/>
  <c r="AH30" i="23"/>
  <c r="AG30" i="23"/>
  <c r="AF30" i="23"/>
  <c r="AE30" i="23"/>
  <c r="AD30" i="23"/>
  <c r="AC30" i="23"/>
  <c r="AB30" i="23"/>
  <c r="AA30" i="23"/>
  <c r="Z30" i="23"/>
  <c r="Y30" i="23"/>
  <c r="X30" i="23"/>
  <c r="W30" i="23"/>
  <c r="AX30" i="23" s="1"/>
  <c r="AZ30" i="23" s="1"/>
  <c r="V30" i="23"/>
  <c r="U30" i="23"/>
  <c r="T30" i="23"/>
  <c r="S30" i="23"/>
  <c r="F30" i="23"/>
  <c r="AW29" i="23"/>
  <c r="AV29" i="23"/>
  <c r="AU29" i="23"/>
  <c r="AT29" i="23"/>
  <c r="AS29" i="23"/>
  <c r="AR29" i="23"/>
  <c r="AQ29" i="23"/>
  <c r="AP29" i="23"/>
  <c r="AO29" i="23"/>
  <c r="AN29" i="23"/>
  <c r="AM29" i="23"/>
  <c r="AL29" i="23"/>
  <c r="AK29" i="23"/>
  <c r="AJ29" i="23"/>
  <c r="AI29" i="23"/>
  <c r="AH29" i="23"/>
  <c r="AG29" i="23"/>
  <c r="AF29" i="23"/>
  <c r="AE29" i="23"/>
  <c r="AD29" i="23"/>
  <c r="AC29" i="23"/>
  <c r="AB29" i="23"/>
  <c r="AA29" i="23"/>
  <c r="Z29" i="23"/>
  <c r="Y29" i="23"/>
  <c r="X29" i="23"/>
  <c r="W29" i="23"/>
  <c r="V29" i="23"/>
  <c r="U29" i="23"/>
  <c r="T29" i="23"/>
  <c r="S29" i="23"/>
  <c r="AZ27" i="23"/>
  <c r="AW27" i="23"/>
  <c r="AV27" i="23"/>
  <c r="AU27" i="23"/>
  <c r="AT27" i="23"/>
  <c r="AS27" i="23"/>
  <c r="AR27" i="23"/>
  <c r="AQ27" i="23"/>
  <c r="AP27" i="23"/>
  <c r="AO27" i="23"/>
  <c r="AN27" i="23"/>
  <c r="AM27" i="23"/>
  <c r="AL27" i="23"/>
  <c r="AK27" i="23"/>
  <c r="AJ27" i="23"/>
  <c r="AI27" i="23"/>
  <c r="AH27" i="23"/>
  <c r="AG27" i="23"/>
  <c r="AF27" i="23"/>
  <c r="AE27" i="23"/>
  <c r="AD27" i="23"/>
  <c r="AC27" i="23"/>
  <c r="AB27" i="23"/>
  <c r="AA27" i="23"/>
  <c r="Z27" i="23"/>
  <c r="Y27" i="23"/>
  <c r="X27" i="23"/>
  <c r="W27" i="23"/>
  <c r="V27" i="23"/>
  <c r="U27" i="23"/>
  <c r="T27" i="23"/>
  <c r="S27" i="23"/>
  <c r="AX27" i="23" s="1"/>
  <c r="F27" i="23"/>
  <c r="AW26" i="23"/>
  <c r="AV26" i="23"/>
  <c r="AU26" i="23"/>
  <c r="AT26" i="23"/>
  <c r="AS26" i="23"/>
  <c r="AR26" i="23"/>
  <c r="AQ26" i="23"/>
  <c r="AP26" i="23"/>
  <c r="AO26" i="23"/>
  <c r="AN26" i="23"/>
  <c r="AM26" i="23"/>
  <c r="AL26" i="23"/>
  <c r="AK26" i="23"/>
  <c r="AJ26" i="23"/>
  <c r="AI26" i="23"/>
  <c r="AH26" i="23"/>
  <c r="AG26" i="23"/>
  <c r="AF26" i="23"/>
  <c r="AE26" i="23"/>
  <c r="AD26" i="23"/>
  <c r="AC26" i="23"/>
  <c r="AB26" i="23"/>
  <c r="AA26" i="23"/>
  <c r="Z26" i="23"/>
  <c r="Y26" i="23"/>
  <c r="X26" i="23"/>
  <c r="W26" i="23"/>
  <c r="V26" i="23"/>
  <c r="U26" i="23"/>
  <c r="AX26" i="23" s="1"/>
  <c r="AZ26" i="23" s="1"/>
  <c r="T26" i="23"/>
  <c r="S26" i="23"/>
  <c r="B25" i="23"/>
  <c r="B28" i="23" s="1"/>
  <c r="B31" i="23" s="1"/>
  <c r="B34" i="23" s="1"/>
  <c r="B37" i="23" s="1"/>
  <c r="B40" i="23" s="1"/>
  <c r="B43" i="23" s="1"/>
  <c r="B46" i="23" s="1"/>
  <c r="B49" i="23" s="1"/>
  <c r="AW24" i="23"/>
  <c r="AV24" i="23"/>
  <c r="AU24" i="23"/>
  <c r="AT24" i="23"/>
  <c r="AS24" i="23"/>
  <c r="AR24" i="23"/>
  <c r="AQ24" i="23"/>
  <c r="AP24" i="23"/>
  <c r="AO24" i="23"/>
  <c r="AN24" i="23"/>
  <c r="AM24" i="23"/>
  <c r="AL24" i="23"/>
  <c r="AK24" i="23"/>
  <c r="AJ24" i="23"/>
  <c r="AI24" i="23"/>
  <c r="AH24" i="23"/>
  <c r="AG24" i="23"/>
  <c r="AF24" i="23"/>
  <c r="AE24" i="23"/>
  <c r="AD24" i="23"/>
  <c r="AC24" i="23"/>
  <c r="AB24" i="23"/>
  <c r="AA24" i="23"/>
  <c r="Z24" i="23"/>
  <c r="Y24" i="23"/>
  <c r="X24" i="23"/>
  <c r="W24" i="23"/>
  <c r="AX24" i="23" s="1"/>
  <c r="AZ24" i="23" s="1"/>
  <c r="V24" i="23"/>
  <c r="U24" i="23"/>
  <c r="T24" i="23"/>
  <c r="S24" i="23"/>
  <c r="F24" i="23"/>
  <c r="AN70" i="23" s="1"/>
  <c r="AW23" i="23"/>
  <c r="AV23" i="23"/>
  <c r="AU23" i="23"/>
  <c r="AT23" i="23"/>
  <c r="AS23" i="23"/>
  <c r="AR23" i="23"/>
  <c r="AQ23" i="23"/>
  <c r="AP23" i="23"/>
  <c r="AO23" i="23"/>
  <c r="AN23" i="23"/>
  <c r="AM23" i="23"/>
  <c r="AL23" i="23"/>
  <c r="AK23" i="23"/>
  <c r="AJ23" i="23"/>
  <c r="AI23" i="23"/>
  <c r="AH23" i="23"/>
  <c r="AG23" i="23"/>
  <c r="AF23" i="23"/>
  <c r="AE23" i="23"/>
  <c r="AD23" i="23"/>
  <c r="AC23" i="23"/>
  <c r="AB23" i="23"/>
  <c r="AA23" i="23"/>
  <c r="Z23" i="23"/>
  <c r="Y23" i="23"/>
  <c r="X23" i="23"/>
  <c r="W23" i="23"/>
  <c r="V23" i="23"/>
  <c r="U23" i="23"/>
  <c r="T23" i="23"/>
  <c r="S23" i="23"/>
  <c r="AV21" i="23"/>
  <c r="AQ21" i="23"/>
  <c r="AI21" i="23"/>
  <c r="AA21" i="23"/>
  <c r="S21" i="23"/>
  <c r="AU20" i="23"/>
  <c r="AU21" i="23" s="1"/>
  <c r="AQ20" i="23"/>
  <c r="AP20" i="23"/>
  <c r="AP21" i="23" s="1"/>
  <c r="AO20" i="23"/>
  <c r="AO21" i="23" s="1"/>
  <c r="AM20" i="23"/>
  <c r="AM21" i="23" s="1"/>
  <c r="AI20" i="23"/>
  <c r="AH20" i="23"/>
  <c r="AH21" i="23" s="1"/>
  <c r="AG20" i="23"/>
  <c r="AG21" i="23" s="1"/>
  <c r="AE20" i="23"/>
  <c r="AE21" i="23" s="1"/>
  <c r="AA20" i="23"/>
  <c r="Z20" i="23"/>
  <c r="Z21" i="23" s="1"/>
  <c r="Y20" i="23"/>
  <c r="Y21" i="23" s="1"/>
  <c r="W20" i="23"/>
  <c r="W21" i="23" s="1"/>
  <c r="S20" i="23"/>
  <c r="AW19" i="23"/>
  <c r="AW20" i="23" s="1"/>
  <c r="AW21" i="23" s="1"/>
  <c r="AV19" i="23"/>
  <c r="AV20" i="23" s="1"/>
  <c r="AU19" i="23"/>
  <c r="AX17" i="23"/>
  <c r="BC14" i="23"/>
  <c r="AC2" i="23"/>
  <c r="AT20" i="23" s="1"/>
  <c r="AT21" i="23" s="1"/>
  <c r="AX41" i="23" l="1"/>
  <c r="AZ41" i="23" s="1"/>
  <c r="AX35" i="23"/>
  <c r="AZ35" i="23" s="1"/>
  <c r="AX23" i="23"/>
  <c r="AZ23" i="23" s="1"/>
  <c r="AX29" i="23"/>
  <c r="AZ29" i="23" s="1"/>
  <c r="X20" i="23"/>
  <c r="X21" i="23" s="1"/>
  <c r="AF20" i="23"/>
  <c r="AF21" i="23" s="1"/>
  <c r="AN20" i="23"/>
  <c r="AN21" i="23" s="1"/>
  <c r="Z62" i="23"/>
  <c r="AI62" i="23"/>
  <c r="AU62" i="23"/>
  <c r="Y63" i="23"/>
  <c r="AM63" i="23"/>
  <c r="V64" i="23"/>
  <c r="AL64" i="23"/>
  <c r="AF67" i="23"/>
  <c r="AG68" i="23"/>
  <c r="AH69" i="23"/>
  <c r="AI70" i="23"/>
  <c r="AA62" i="23"/>
  <c r="AJ62" i="23"/>
  <c r="AV62" i="23"/>
  <c r="Z63" i="23"/>
  <c r="AN63" i="23"/>
  <c r="W64" i="23"/>
  <c r="AO64" i="23"/>
  <c r="AK67" i="23"/>
  <c r="AL68" i="23"/>
  <c r="AM69" i="23"/>
  <c r="AS70" i="23"/>
  <c r="AK70" i="23"/>
  <c r="AC70" i="23"/>
  <c r="U70" i="23"/>
  <c r="AR69" i="23"/>
  <c r="AJ69" i="23"/>
  <c r="AB69" i="23"/>
  <c r="T69" i="23"/>
  <c r="AQ68" i="23"/>
  <c r="AI68" i="23"/>
  <c r="AA68" i="23"/>
  <c r="S68" i="23"/>
  <c r="AP67" i="23"/>
  <c r="AH67" i="23"/>
  <c r="Z67" i="23"/>
  <c r="AQ64" i="23"/>
  <c r="AI64" i="23"/>
  <c r="AA64" i="23"/>
  <c r="S64" i="23"/>
  <c r="AR63" i="23"/>
  <c r="AJ63" i="23"/>
  <c r="AB63" i="23"/>
  <c r="T63" i="23"/>
  <c r="AS62" i="23"/>
  <c r="AR70" i="23"/>
  <c r="AJ70" i="23"/>
  <c r="AB70" i="23"/>
  <c r="T70" i="23"/>
  <c r="AQ69" i="23"/>
  <c r="AI69" i="23"/>
  <c r="AA69" i="23"/>
  <c r="S69" i="23"/>
  <c r="AP68" i="23"/>
  <c r="AH68" i="23"/>
  <c r="Z68" i="23"/>
  <c r="AW67" i="23"/>
  <c r="AO67" i="23"/>
  <c r="AG67" i="23"/>
  <c r="Y67" i="23"/>
  <c r="AX64" i="23"/>
  <c r="AZ64" i="23" s="1"/>
  <c r="AP64" i="23"/>
  <c r="AH64" i="23"/>
  <c r="Z64" i="23"/>
  <c r="AQ63" i="23"/>
  <c r="AI63" i="23"/>
  <c r="AA63" i="23"/>
  <c r="S63" i="23"/>
  <c r="AR62" i="23"/>
  <c r="AP70" i="23"/>
  <c r="AH70" i="23"/>
  <c r="Z70" i="23"/>
  <c r="AW69" i="23"/>
  <c r="AO69" i="23"/>
  <c r="AG69" i="23"/>
  <c r="Y69" i="23"/>
  <c r="AV68" i="23"/>
  <c r="AN68" i="23"/>
  <c r="AF68" i="23"/>
  <c r="X68" i="23"/>
  <c r="AU67" i="23"/>
  <c r="AM67" i="23"/>
  <c r="AE67" i="23"/>
  <c r="W67" i="23"/>
  <c r="AV64" i="23"/>
  <c r="AN64" i="23"/>
  <c r="AF64" i="23"/>
  <c r="X64" i="23"/>
  <c r="AW63" i="23"/>
  <c r="AO63" i="23"/>
  <c r="AW70" i="23"/>
  <c r="AO70" i="23"/>
  <c r="AG70" i="23"/>
  <c r="Y70" i="23"/>
  <c r="AV69" i="23"/>
  <c r="AN69" i="23"/>
  <c r="AF69" i="23"/>
  <c r="X69" i="23"/>
  <c r="AU68" i="23"/>
  <c r="AM68" i="23"/>
  <c r="AE68" i="23"/>
  <c r="W68" i="23"/>
  <c r="AT67" i="23"/>
  <c r="AL67" i="23"/>
  <c r="AD67" i="23"/>
  <c r="V67" i="23"/>
  <c r="AU64" i="23"/>
  <c r="AM64" i="23"/>
  <c r="AU70" i="23"/>
  <c r="AM70" i="23"/>
  <c r="AE70" i="23"/>
  <c r="W70" i="23"/>
  <c r="AT69" i="23"/>
  <c r="AL69" i="23"/>
  <c r="AD69" i="23"/>
  <c r="V69" i="23"/>
  <c r="AS68" i="23"/>
  <c r="AK68" i="23"/>
  <c r="AC68" i="23"/>
  <c r="U68" i="23"/>
  <c r="AR67" i="23"/>
  <c r="AJ67" i="23"/>
  <c r="AB67" i="23"/>
  <c r="T67" i="23"/>
  <c r="AT70" i="23"/>
  <c r="AL70" i="23"/>
  <c r="AD70" i="23"/>
  <c r="V70" i="23"/>
  <c r="AS69" i="23"/>
  <c r="AK69" i="23"/>
  <c r="AC69" i="23"/>
  <c r="U69" i="23"/>
  <c r="AR68" i="23"/>
  <c r="AJ68" i="23"/>
  <c r="AB68" i="23"/>
  <c r="T68" i="23"/>
  <c r="AQ67" i="23"/>
  <c r="AI67" i="23"/>
  <c r="AA67" i="23"/>
  <c r="S67" i="23"/>
  <c r="AR64" i="23"/>
  <c r="AJ64" i="23"/>
  <c r="AB64" i="23"/>
  <c r="T64" i="23"/>
  <c r="AS63" i="23"/>
  <c r="AK63" i="23"/>
  <c r="AC63" i="23"/>
  <c r="U63" i="23"/>
  <c r="AT62" i="23"/>
  <c r="AL62" i="23"/>
  <c r="AD62" i="23"/>
  <c r="V62" i="23"/>
  <c r="S62" i="23"/>
  <c r="AB62" i="23"/>
  <c r="AK62" i="23"/>
  <c r="AW62" i="23"/>
  <c r="AD63" i="23"/>
  <c r="AP63" i="23"/>
  <c r="Y64" i="23"/>
  <c r="AS64" i="23"/>
  <c r="AN67" i="23"/>
  <c r="AO68" i="23"/>
  <c r="AP69" i="23"/>
  <c r="AQ70" i="23"/>
  <c r="T62" i="23"/>
  <c r="AC62" i="23"/>
  <c r="AM62" i="23"/>
  <c r="AX62" i="23"/>
  <c r="AZ62" i="23" s="1"/>
  <c r="AE63" i="23"/>
  <c r="AT63" i="23"/>
  <c r="AC64" i="23"/>
  <c r="AT64" i="23"/>
  <c r="AS67" i="23"/>
  <c r="AT68" i="23"/>
  <c r="AU69" i="23"/>
  <c r="AV70" i="23"/>
  <c r="T20" i="23"/>
  <c r="T21" i="23" s="1"/>
  <c r="AB20" i="23"/>
  <c r="AB21" i="23" s="1"/>
  <c r="AJ20" i="23"/>
  <c r="AJ21" i="23" s="1"/>
  <c r="AR20" i="23"/>
  <c r="AR21" i="23" s="1"/>
  <c r="U62" i="23"/>
  <c r="AE62" i="23"/>
  <c r="AN62" i="23"/>
  <c r="AF63" i="23"/>
  <c r="AU63" i="23"/>
  <c r="AD64" i="23"/>
  <c r="AW64" i="23"/>
  <c r="AV67" i="23"/>
  <c r="AW68" i="23"/>
  <c r="S70" i="23"/>
  <c r="BB8" i="23"/>
  <c r="U20" i="23"/>
  <c r="U21" i="23" s="1"/>
  <c r="AC20" i="23"/>
  <c r="AC21" i="23" s="1"/>
  <c r="AK20" i="23"/>
  <c r="AK21" i="23" s="1"/>
  <c r="AS20" i="23"/>
  <c r="AS21" i="23" s="1"/>
  <c r="W62" i="23"/>
  <c r="AF62" i="23"/>
  <c r="AO62" i="23"/>
  <c r="V63" i="23"/>
  <c r="AG63" i="23"/>
  <c r="AV63" i="23"/>
  <c r="AE64" i="23"/>
  <c r="U67" i="23"/>
  <c r="V68" i="23"/>
  <c r="W69" i="23"/>
  <c r="X70" i="23"/>
  <c r="V20" i="23"/>
  <c r="V21" i="23" s="1"/>
  <c r="AD20" i="23"/>
  <c r="AD21" i="23" s="1"/>
  <c r="AL20" i="23"/>
  <c r="AL21" i="23" s="1"/>
  <c r="X62" i="23"/>
  <c r="AG62" i="23"/>
  <c r="AP62" i="23"/>
  <c r="W63" i="23"/>
  <c r="AH63" i="23"/>
  <c r="AX63" i="23"/>
  <c r="AZ63" i="23" s="1"/>
  <c r="AG64" i="23"/>
  <c r="X67" i="23"/>
  <c r="Y68" i="23"/>
  <c r="Z69" i="23"/>
  <c r="AA70" i="23"/>
  <c r="BB10" i="20" l="1"/>
  <c r="F16" i="20" l="1"/>
  <c r="BA66" i="20" l="1"/>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L44" i="19" l="1"/>
  <c r="L47" i="19"/>
  <c r="L41" i="19"/>
  <c r="AB13" i="20"/>
  <c r="AB14" i="20" s="1"/>
  <c r="AJ13" i="20"/>
  <c r="AJ14" i="20" s="1"/>
  <c r="AR13" i="20"/>
  <c r="AR1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AE13" i="20"/>
  <c r="AE14" i="20" s="1"/>
  <c r="AU13" i="20"/>
  <c r="AU14" i="20" s="1"/>
  <c r="X13" i="20"/>
  <c r="X14" i="20" s="1"/>
  <c r="AF13" i="20"/>
  <c r="AF14" i="20" s="1"/>
  <c r="AN13" i="20"/>
  <c r="AN14" i="20" s="1"/>
  <c r="AV13" i="20"/>
  <c r="AV14" i="20" s="1"/>
  <c r="W13" i="20"/>
  <c r="W14" i="20" s="1"/>
  <c r="AM13" i="20"/>
  <c r="AM14" i="20" s="1"/>
  <c r="AA13" i="20"/>
  <c r="AA14" i="20" s="1"/>
  <c r="AI13" i="20"/>
  <c r="AI14" i="20" s="1"/>
  <c r="AQ13" i="20"/>
  <c r="AQ14" i="20" s="1"/>
  <c r="BB26" i="20"/>
  <c r="BD26" i="20" s="1"/>
  <c r="BB50" i="20"/>
  <c r="BD50" i="20" s="1"/>
  <c r="BB22" i="20"/>
  <c r="BD22" i="20" s="1"/>
  <c r="BB48" i="20"/>
  <c r="BD48" i="20" s="1"/>
  <c r="BB64" i="20"/>
  <c r="BD64" i="20" s="1"/>
  <c r="BB24" i="20"/>
  <c r="BD24" i="20" s="1"/>
  <c r="BB32" i="20"/>
  <c r="BD32" i="20" s="1"/>
  <c r="BB40" i="20"/>
  <c r="BD40" i="20" s="1"/>
  <c r="BB56" i="20"/>
  <c r="BD56"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alcChain>
</file>

<file path=xl/sharedStrings.xml><?xml version="1.0" encoding="utf-8"?>
<sst xmlns="http://schemas.openxmlformats.org/spreadsheetml/2006/main" count="5105" uniqueCount="389">
  <si>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</si>
  <si>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</si>
  <si>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</si>
  <si>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</si>
  <si>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</si>
  <si>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</si>
  <si>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</si>
  <si>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</si>
  <si>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</si>
  <si>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</si>
  <si>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</si>
  <si>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</si>
  <si>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</si>
  <si>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</si>
  <si>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</si>
  <si>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</si>
  <si>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</si>
  <si>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</si>
  <si>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</si>
  <si>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</si>
  <si>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</si>
  <si>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</si>
  <si>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</si>
  <si>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</si>
  <si>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</si>
  <si>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</si>
  <si>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</si>
  <si>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</si>
  <si>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</si>
  <si>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</si>
  <si>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</si>
  <si>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</si>
  <si>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</si>
  <si>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</si>
  <si>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</si>
  <si>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</si>
  <si>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</si>
  <si>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</si>
  <si>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</si>
  <si>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</si>
  <si>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</si>
  <si>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</si>
  <si>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</si>
  <si>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</si>
  <si>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</si>
  <si>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</si>
  <si>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</si>
  <si>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</si>
  <si>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</si>
  <si>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</si>
  <si>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</si>
  <si>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</si>
  <si>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</si>
  <si>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</si>
  <si>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</si>
  <si>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</si>
  <si>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</si>
  <si>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</si>
  <si>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</si>
  <si>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</si>
  <si>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</si>
  <si>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</si>
  <si>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</si>
  <si>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</si>
  <si>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</si>
  <si>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</si>
  <si>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</si>
  <si>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</si>
  <si>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</si>
  <si>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</si>
  <si>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ag</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</si>
  <si>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</si>
  <si>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</si>
  <si>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</si>
  <si>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</si>
  <si>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</si>
  <si>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</si>
  <si>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</si>
  <si>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</si>
  <si>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</si>
  <si>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</si>
  <si>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</si>
  <si>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</si>
  <si>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</si>
  <si>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</si>
  <si>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</si>
  <si>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</si>
  <si>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</si>
  <si>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</si>
  <si>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</si>
  <si>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</si>
  <si>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</si>
  <si>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</si>
  <si>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</si>
  <si>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</si>
  <si>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</si>
  <si>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</si>
  <si>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</si>
  <si>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</si>
  <si>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</si>
  <si>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</si>
  <si>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</si>
  <si>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</si>
  <si>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</si>
  <si>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</si>
  <si>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</si>
  <si>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</si>
  <si>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</si>
  <si>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</si>
  <si>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</si>
  <si>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</si>
  <si>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</si>
  <si>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</si>
  <si>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</si>
  <si>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</si>
  <si>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</si>
  <si>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</si>
  <si>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</si>
  <si>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</si>
  <si>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</si>
  <si>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</si>
  <si>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</si>
  <si>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</si>
  <si>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</si>
  <si>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</si>
  <si>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</si>
  <si>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</si>
  <si>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</si>
  <si>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</si>
  <si>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</si>
  <si>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</si>
  <si>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</si>
  <si>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</si>
  <si>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（標準様式1）</t>
    <rPh sb="1" eb="3">
      <t>ヒョウジュン</t>
    </rPh>
    <rPh sb="3" eb="5">
      <t>ヨウシキ</t>
    </rPh>
    <phoneticPr fontId="3"/>
  </si>
  <si>
    <t>認知症対応型通所介護</t>
    <rPh sb="0" eb="3">
      <t>ニンチショウ</t>
    </rPh>
    <rPh sb="3" eb="5">
      <t>タイオウ</t>
    </rPh>
    <rPh sb="5" eb="6">
      <t>ガタ</t>
    </rPh>
    <rPh sb="6" eb="8">
      <t>ツウショ</t>
    </rPh>
    <rPh sb="8" eb="10">
      <t>カイゴ</t>
    </rPh>
    <phoneticPr fontId="2"/>
  </si>
  <si>
    <t>○○デイサービス</t>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</si>
  <si>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</si>
  <si>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(4) 事業所全体のサービス提供単位数</t>
    <phoneticPr fontId="2"/>
  </si>
  <si>
    <t>単位</t>
    <rPh sb="0" eb="2">
      <t>タンイ</t>
    </rPh>
    <phoneticPr fontId="2"/>
  </si>
  <si>
    <t>単位目</t>
    <rPh sb="0" eb="2">
      <t>タンイ</t>
    </rPh>
    <rPh sb="2" eb="3">
      <t>メ</t>
    </rPh>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</si>
  <si>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</si>
  <si>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（計</t>
    <rPh sb="1" eb="2">
      <t>ケイ</t>
    </rPh>
    <phoneticPr fontId="2"/>
  </si>
  <si>
    <t>時間）</t>
    <rPh sb="0" eb="2">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</si>
  <si>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</si>
  <si>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</si>
  <si>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</si>
  <si>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</si>
  <si>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</si>
  <si>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</si>
  <si>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</si>
  <si>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シフト記号</t>
    <phoneticPr fontId="2"/>
  </si>
  <si>
    <t>勤務時間数</t>
    <rPh sb="0" eb="2">
      <t>キンム</t>
    </rPh>
    <rPh sb="2" eb="4">
      <t>ジカン</t>
    </rPh>
    <rPh sb="4" eb="5">
      <t>スウ</t>
    </rPh>
    <phoneticPr fontId="2"/>
  </si>
  <si>
    <t>サービス提供時間内
の勤務時間数</t>
    <rPh sb="4" eb="6">
      <t>テイキョウ</t>
    </rPh>
    <rPh sb="6" eb="9">
      <t>ジカンナイ</t>
    </rPh>
    <rPh sb="11" eb="13">
      <t>キンム</t>
    </rPh>
    <rPh sb="13" eb="15">
      <t>ジカン</t>
    </rPh>
    <rPh sb="15" eb="16">
      <t>スウ</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</si>
  <si>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</si>
  <si>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</si>
  <si>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</si>
  <si>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</si>
  <si>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</si>
  <si>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</si>
  <si>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</si>
  <si>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</si>
  <si>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※24時間表記</t>
  </si>
  <si>
    <t>休憩時間1時間は「1:00」、休憩時間45分は「00:45」と入力してください。</t>
    <phoneticPr fontId="2"/>
  </si>
  <si>
    <t>サービス提供時間</t>
    <rPh sb="4" eb="6">
      <t>テイキョウ</t>
    </rPh>
    <rPh sb="6" eb="8">
      <t>ジカン</t>
    </rPh>
    <phoneticPr fontId="2"/>
  </si>
  <si>
    <t>サービス提供時間内の勤務時間</t>
    <rPh sb="4" eb="6">
      <t>テイキョウ</t>
    </rPh>
    <rPh sb="6" eb="8">
      <t>ジカン</t>
    </rPh>
    <rPh sb="8" eb="9">
      <t>ナイ</t>
    </rPh>
    <rPh sb="10" eb="12">
      <t>キンム</t>
    </rPh>
    <rPh sb="12" eb="14">
      <t>ジカン</t>
    </rPh>
    <phoneticPr fontId="2"/>
  </si>
  <si>
    <t>開始時刻</t>
    <rPh sb="0" eb="2">
      <t>カイシ</t>
    </rPh>
    <rPh sb="2" eb="4">
      <t>ジコク</t>
    </rPh>
    <phoneticPr fontId="2"/>
  </si>
  <si>
    <t>終了時刻</t>
    <rPh sb="0" eb="2">
      <t>シュウリョウ</t>
    </rPh>
    <rPh sb="2" eb="4">
      <t>ジコク</t>
    </rPh>
    <phoneticPr fontId="2"/>
  </si>
  <si>
    <t>休</t>
    <rPh sb="0" eb="1">
      <t>ヤス</t>
    </rPh>
    <phoneticPr fontId="2"/>
  </si>
  <si>
    <t>休日</t>
    <rPh sb="0" eb="2">
      <t>キュウジツ</t>
    </rPh>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</si>
  <si>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</si>
  <si>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</si>
  <si>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</si>
  <si>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</si>
  <si>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</si>
  <si>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</si>
  <si>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</si>
  <si>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</si>
  <si>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</si>
  <si>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</si>
  <si>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</si>
  <si>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</si>
  <si>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</si>
  <si>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</si>
  <si>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</si>
  <si>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</si>
  <si>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</si>
  <si>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</si>
  <si>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</si>
  <si>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</si>
  <si>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</si>
  <si>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xml:space="preserve"> （参考）</t>
    <rPh sb="2" eb="4">
      <t>サンコウ</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</si>
  <si>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</si>
  <si>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</si>
  <si>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</si>
  <si>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</si>
  <si>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小規模多機能型居宅介護</t>
    <rPh sb="0" eb="3">
      <t>ショウキボ</t>
    </rPh>
    <rPh sb="3" eb="6">
      <t>タキノウ</t>
    </rPh>
    <rPh sb="6" eb="7">
      <t>ガタ</t>
    </rPh>
    <rPh sb="7" eb="9">
      <t>キョタク</t>
    </rPh>
    <rPh sb="9" eb="11">
      <t>カイゴ</t>
    </rPh>
    <phoneticPr fontId="2"/>
  </si>
  <si>
    <t>○○サービス</t>
    <phoneticPr fontId="2"/>
  </si>
  <si>
    <t>(4) 利用者数（通いサービス）　</t>
    <rPh sb="4" eb="7">
      <t>リヨウシャ</t>
    </rPh>
    <rPh sb="7" eb="8">
      <t>スウ</t>
    </rPh>
    <rPh sb="9" eb="10">
      <t>カヨ</t>
    </rPh>
    <phoneticPr fontId="2"/>
  </si>
  <si>
    <t>（前年度の平均値または推定数）</t>
    <rPh sb="1" eb="4">
      <t>ゼンネンド</t>
    </rPh>
    <rPh sb="5" eb="8">
      <t>ヘイキンチ</t>
    </rPh>
    <rPh sb="11" eb="14">
      <t>スイテイスウ</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</si>
  <si>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</si>
  <si>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</si>
  <si>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</si>
  <si>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</si>
  <si>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(8) 資格</t>
    <rPh sb="4" eb="6">
      <t>シカク</t>
    </rPh>
    <phoneticPr fontId="2"/>
  </si>
  <si>
    <t>日中／夜間及び深夜
の区分</t>
    <rPh sb="0" eb="2">
      <t>ニッチュウ</t>
    </rPh>
    <rPh sb="3" eb="5">
      <t>ヤカン</t>
    </rPh>
    <rPh sb="5" eb="6">
      <t>オヨ</t>
    </rPh>
    <rPh sb="7" eb="9">
      <t>シンヤ</t>
    </rPh>
    <rPh sb="11" eb="13">
      <t>クブン</t>
    </rPh>
    <phoneticPr fontId="2"/>
  </si>
  <si>
    <t>（宿直   ･･･</t>
    <rPh sb="1" eb="3">
      <t>シュクチョク</t>
    </rPh>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</si>
  <si>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</si>
  <si>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</si>
  <si>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</si>
  <si>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</si>
  <si>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介護支援専門員</t>
    <rPh sb="0" eb="2">
      <t>カイゴ</t>
    </rPh>
    <rPh sb="2" eb="4">
      <t>シエン</t>
    </rPh>
    <rPh sb="4" eb="7">
      <t>センモンイン</t>
    </rPh>
    <phoneticPr fontId="2"/>
  </si>
  <si>
    <t>介護従業者</t>
    <rPh sb="0" eb="2">
      <t>カイゴ</t>
    </rPh>
    <rPh sb="2" eb="5">
      <t>ジュウギョウシャ</t>
    </rPh>
    <phoneticPr fontId="2"/>
  </si>
  <si>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</si>
  <si>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</si>
  <si>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</si>
  <si>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</si>
  <si>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</si>
  <si>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</si>
  <si>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日中の時間帯</t>
    <rPh sb="0" eb="2">
      <t>ニッチュウ</t>
    </rPh>
    <rPh sb="3" eb="6">
      <t>ジカンタイ</t>
    </rPh>
    <phoneticPr fontId="2"/>
  </si>
  <si>
    <t>日中の勤務時間</t>
    <rPh sb="0" eb="2">
      <t>ニッチュウ</t>
    </rPh>
    <rPh sb="3" eb="5">
      <t>キンム</t>
    </rPh>
    <rPh sb="5" eb="7">
      <t>ジカン</t>
    </rPh>
    <phoneticPr fontId="2"/>
  </si>
  <si>
    <t>夜間及び深夜</t>
    <rPh sb="0" eb="2">
      <t>ヤカン</t>
    </rPh>
    <rPh sb="2" eb="3">
      <t>オヨ</t>
    </rPh>
    <rPh sb="4" eb="6">
      <t>シンヤ</t>
    </rPh>
    <phoneticPr fontId="2"/>
  </si>
  <si>
    <t>の勤務時間</t>
    <rPh sb="1" eb="3">
      <t>キンム</t>
    </rPh>
    <rPh sb="3" eb="5">
      <t>ジカン</t>
    </rPh>
    <phoneticPr fontId="2"/>
  </si>
  <si>
    <t>-</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</si>
  <si>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</si>
  <si>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</si>
  <si>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</si>
  <si>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</si>
  <si>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</si>
  <si>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</si>
  <si>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計画作成担当者</t>
    <rPh sb="0" eb="2">
      <t>ケイカク</t>
    </rPh>
    <rPh sb="2" eb="4">
      <t>サクセイ</t>
    </rPh>
    <rPh sb="4" eb="7">
      <t>タントウシャ</t>
    </rPh>
    <phoneticPr fontId="2"/>
  </si>
  <si>
    <t>（サテライトの場合に選択）</t>
    <rPh sb="7" eb="9">
      <t>バアイ</t>
    </rPh>
    <rPh sb="10" eb="12">
      <t>センタク</t>
    </rPh>
    <phoneticPr fontId="2"/>
  </si>
  <si>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</si>
  <si>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</si>
  <si>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</si>
  <si>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</si>
  <si>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に色づけされます。</t>
    <rPh sb="1" eb="2">
      <t>イロ</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</si>
  <si>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</si>
  <si>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</si>
  <si>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</si>
  <si>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</si>
  <si>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認知症対応型共同生活介護</t>
    <rPh sb="0" eb="12">
      <t>ニンチショウタイオウガタキョウドウセイカツカイゴ</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</si>
  <si>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</si>
  <si>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</si>
  <si>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</si>
  <si>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ユニット</t>
    <phoneticPr fontId="2"/>
  </si>
  <si>
    <t>ユニット目</t>
    <rPh sb="4" eb="5">
      <t>メ</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</si>
  <si>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</si>
  <si>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</si>
  <si>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</si>
  <si>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</si>
  <si>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</si>
  <si>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</si>
  <si>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</si>
  <si>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</si>
  <si>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</si>
  <si>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</si>
  <si>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</si>
  <si>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</si>
  <si>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</si>
  <si>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</si>
  <si>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</si>
  <si>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</si>
  <si>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</si>
  <si>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</si>
  <si>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</si>
  <si>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</si>
  <si>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</si>
  <si>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</si>
  <si>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</si>
  <si>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</si>
  <si>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</si>
  <si>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</si>
  <si>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</si>
  <si>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</si>
  <si>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</si>
  <si>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</si>
  <si>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①看護職員</t>
    <rPh sb="1" eb="3">
      <t>カンゴ</t>
    </rPh>
    <rPh sb="3" eb="5">
      <t>ショクイン</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</si>
  <si>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</si>
  <si>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</si>
  <si>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</si>
  <si>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</si>
  <si>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</si>
  <si>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</si>
  <si>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</si>
  <si>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</si>
  <si>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</si>
  <si>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</si>
  <si>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t>
    <phoneticPr fontId="2"/>
  </si>
  <si>
    <t>＝</t>
    <phoneticPr fontId="2"/>
  </si>
  <si>
    <t>（勤務形態の記号）</t>
    <rPh sb="1" eb="3">
      <t>キンム</t>
    </rPh>
    <rPh sb="3" eb="5">
      <t>ケイタイ</t>
    </rPh>
    <rPh sb="6" eb="8">
      <t>キゴウ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</si>
  <si>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</si>
  <si>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</si>
  <si>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</si>
  <si>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</si>
  <si>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</si>
  <si>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</si>
  <si>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</si>
  <si>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</si>
  <si>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</si>
  <si>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</si>
  <si>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</si>
  <si>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常勤の従業者の人数</t>
  </si>
  <si>
    <t>常勤換算方法による人数</t>
    <rPh sb="0" eb="2">
      <t>ジョウキン</t>
    </rPh>
    <rPh sb="2" eb="4">
      <t>カンサン</t>
    </rPh>
    <rPh sb="4" eb="6">
      <t>ホウホウ</t>
    </rPh>
    <rPh sb="9" eb="11">
      <t>ニンズウ</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</si>
  <si>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</si>
  <si>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</si>
  <si>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</si>
  <si>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</si>
  <si>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</si>
  <si>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</si>
  <si>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</si>
  <si>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</si>
  <si>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</si>
  <si>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</si>
  <si>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</si>
  <si>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</si>
  <si>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</si>
  <si>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</si>
  <si>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</si>
  <si>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</si>
  <si>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</si>
  <si>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</si>
  <si>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</si>
  <si>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</si>
  <si>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</si>
  <si>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指定介護老人福祉施設（ユニット型）</t>
    <rPh sb="0" eb="2">
      <t>シテイ</t>
    </rPh>
    <rPh sb="2" eb="4">
      <t>カイゴ</t>
    </rPh>
    <rPh sb="4" eb="6">
      <t>ロウジン</t>
    </rPh>
    <rPh sb="6" eb="8">
      <t>フクシ</t>
    </rPh>
    <rPh sb="8" eb="10">
      <t>シセツ</t>
    </rPh>
    <rPh sb="15" eb="16">
      <t>ガタ</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</si>
  <si>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</si>
  <si>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</si>
  <si>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</si>
  <si>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医師</t>
    <rPh sb="0" eb="2">
      <t>イシ</t>
    </rPh>
    <phoneticPr fontId="2"/>
  </si>
  <si>
    <t>栄養士</t>
    <rPh sb="0" eb="3">
      <t>エイヨウシ</t>
    </rPh>
    <phoneticPr fontId="2"/>
  </si>
  <si>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</si>
  <si>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</si>
  <si>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</si>
  <si>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</si>
  <si>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</si>
  <si>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</si>
  <si>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</si>
  <si>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</si>
  <si>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</si>
  <si>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</si>
  <si>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</si>
  <si>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</si>
  <si>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</si>
  <si>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</si>
  <si>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</si>
  <si>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</si>
  <si>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</si>
  <si>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</si>
  <si>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</si>
  <si>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</si>
  <si>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</si>
  <si>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</si>
  <si>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計画作成責任者</t>
    <rPh sb="0" eb="2">
      <t>ケイカク</t>
    </rPh>
    <rPh sb="2" eb="4">
      <t>サクセイ</t>
    </rPh>
    <rPh sb="4" eb="7">
      <t>セキニンシャ</t>
    </rPh>
    <phoneticPr fontId="2"/>
  </si>
  <si>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</si>
  <si>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</si>
  <si>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</si>
  <si>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</si>
  <si>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</si>
  <si>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</si>
  <si>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</si>
  <si>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</si>
  <si>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</si>
  <si>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</si>
  <si>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看護小規模多機能型居宅介護</t>
    <rPh sb="0" eb="2">
      <t>カンゴ</t>
    </rPh>
    <rPh sb="2" eb="5">
      <t>ショウキボ</t>
    </rPh>
    <rPh sb="5" eb="8">
      <t>タキノウ</t>
    </rPh>
    <rPh sb="8" eb="9">
      <t>ガタ</t>
    </rPh>
    <rPh sb="9" eb="11">
      <t>キョタク</t>
    </rPh>
    <rPh sb="11" eb="13">
      <t>カイゴ</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</si>
  <si>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</si>
  <si>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</si>
  <si>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</si>
  <si>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</si>
  <si>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</si>
  <si>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</si>
  <si>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</si>
  <si>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</si>
  <si>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</si>
  <si>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地域密着型通所介護</t>
    <rPh sb="0" eb="2">
      <t>チイキ</t>
    </rPh>
    <rPh sb="2" eb="5">
      <t>ミッチャクガタ</t>
    </rPh>
    <rPh sb="5" eb="7">
      <t>ツウショ</t>
    </rPh>
    <rPh sb="7" eb="9">
      <t>カイゴ</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</si>
  <si>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</si>
  <si>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</si>
  <si>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</si>
  <si>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</si>
  <si>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</si>
  <si>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</si>
  <si>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</si>
  <si>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療養通所介護</t>
    <rPh sb="0" eb="2">
      <t>リョウヨウ</t>
    </rPh>
    <rPh sb="2" eb="4">
      <t>ツウショ</t>
    </rPh>
    <rPh sb="4" eb="6">
      <t>カイゴ</t>
    </rPh>
    <phoneticPr fontId="2"/>
  </si>
  <si>
    <t>(16) 確保すべき看護職員・介護職員の員数（提供時間帯を通じて専従）　　</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</si>
  <si>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</si>
  <si>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</si>
  <si>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</si>
  <si>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</si>
  <si>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　勤務時間数のみを入力してください。</t>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</si>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</sst>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h:mm;@"/>
    <numFmt numFmtId="179" formatCode="#,##0.##"/>
    <numFmt numFmtId="180" formatCode="#,##0.0&quot;人&quot;"/>
    <numFmt numFmtId="181" formatCode="#,##0&quot;人&quot;"/>
    <numFmt numFmtId="182" formatCode="#,##0.0;[Red]\-#,##0.0"/>
  </numFmts>
  <fonts count="3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theme="1"/>
      <name val="游ゴシック"/>
      <family val="2"/>
      <charset val="128"/>
      <scheme val="minor"/>
    </font>
    <font>
      <sz val="6"/>
      <name val="HGSｺﾞｼｯｸM"/>
      <family val="3"/>
      <charset val="128"/>
    </font>
    <font>
      <sz val="12"/>
      <color rgb="FFFFFF99"/>
      <name val="HGSｺﾞｼｯｸM"/>
      <family val="3"/>
      <charset val="128"/>
    </font>
    <font>
      <sz val="16"/>
      <color rgb="FF000000"/>
      <name val="游ゴシック"/>
      <family val="3"/>
      <charset val="128"/>
      <scheme val="minor"/>
    </font>
    <font>
      <b/>
      <u/>
      <sz val="12"/>
      <name val="HGSｺﾞｼｯｸM"/>
      <family val="3"/>
      <charset val="128"/>
    </font>
    <font>
      <b/>
      <sz val="14"/>
      <color rgb="FFFF0000"/>
      <name val="HGSｺﾞｼｯｸM"/>
      <family val="3"/>
      <charset val="128"/>
    </font>
    <font>
      <sz val="14"/>
      <color theme="1"/>
      <name val="游ゴシック"/>
      <family val="3"/>
      <charset val="128"/>
      <scheme val="minor"/>
    </font>
    <font>
      <sz val="11"/>
      <color rgb="FF000000"/>
      <name val="游ゴシック"/>
      <family val="3"/>
      <charset val="128"/>
      <scheme val="minor"/>
    </font>
    <font>
      <sz val="11"/>
      <color rgb="FF000000"/>
      <name val="Calibri"/>
      <family val="2"/>
    </font>
    <font>
      <sz val="10"/>
      <color rgb="FF000000"/>
      <name val="Times New Roman"/>
      <family val="1"/>
    </font>
    <font>
      <sz val="11"/>
      <name val="ＭＳ Ｐゴシック"/>
      <family val="3"/>
      <charset val="128"/>
    </font>
    <font>
      <sz val="11"/>
      <color theme="1"/>
      <name val="游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6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38" fontId="19" fillId="0" borderId="0" applyFont="0" applyFill="0" applyBorder="0" applyAlignment="0" applyProtection="0">
      <alignment vertical="center"/>
    </xf>
    <xf numFmtId="0" fontId="28" fillId="0" borderId="0"/>
    <xf numFmtId="0" fontId="29" fillId="0" borderId="0"/>
    <xf numFmtId="0" fontId="30" fillId="0" borderId="0"/>
    <xf numFmtId="0" fontId="29" fillId="0" borderId="0">
      <alignment vertical="center"/>
    </xf>
  </cellStyleXfs>
  <cellXfs count="71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pplyProtection="1">
      <alignment horizontal="center" vertical="center" shrinkToFi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20" fontId="16" fillId="5"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0" fontId="16" fillId="3" borderId="8" xfId="0" applyFont="1" applyFill="1" applyBorder="1" applyAlignment="1">
      <alignment horizontal="center" vertical="center"/>
    </xf>
    <xf numFmtId="0" fontId="16" fillId="5" borderId="8" xfId="0" applyFont="1" applyFill="1" applyBorder="1" applyAlignment="1" applyProtection="1">
      <alignment horizontal="left" vertical="center"/>
      <protection locked="0"/>
    </xf>
    <xf numFmtId="20" fontId="16" fillId="3" borderId="8" xfId="0" applyNumberFormat="1" applyFont="1" applyFill="1" applyBorder="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8"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6"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2"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77" fontId="8" fillId="0" borderId="50" xfId="0" applyNumberFormat="1" applyFont="1" applyBorder="1" applyAlignment="1">
      <alignment horizontal="center" vertical="center" shrinkToFit="1"/>
    </xf>
    <xf numFmtId="177" fontId="8" fillId="0" borderId="46" xfId="0" applyNumberFormat="1" applyFont="1" applyBorder="1" applyAlignment="1">
      <alignment horizontal="center" vertical="center" shrinkToFit="1"/>
    </xf>
    <xf numFmtId="177" fontId="8" fillId="0" borderId="49" xfId="0" applyNumberFormat="1" applyFont="1" applyBorder="1" applyAlignment="1">
      <alignment horizontal="center" vertical="center" shrinkToFit="1"/>
    </xf>
    <xf numFmtId="177" fontId="8" fillId="0" borderId="62" xfId="0" applyNumberFormat="1" applyFont="1" applyBorder="1" applyAlignment="1">
      <alignment horizontal="center" vertical="center" shrinkToFit="1"/>
    </xf>
    <xf numFmtId="177" fontId="8" fillId="0" borderId="63" xfId="0" applyNumberFormat="1" applyFont="1" applyBorder="1" applyAlignment="1">
      <alignment horizontal="center" vertical="center" shrinkToFit="1"/>
    </xf>
    <xf numFmtId="177" fontId="8" fillId="0" borderId="64" xfId="0" applyNumberFormat="1" applyFont="1" applyBorder="1" applyAlignment="1">
      <alignment horizontal="center" vertical="center" shrinkToFit="1"/>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1" xfId="0" applyFont="1" applyBorder="1">
      <alignment vertical="center"/>
    </xf>
    <xf numFmtId="0" fontId="5" fillId="0" borderId="92" xfId="0" applyFont="1" applyBorder="1">
      <alignment vertical="center"/>
    </xf>
    <xf numFmtId="0" fontId="5" fillId="0" borderId="88" xfId="0" applyFont="1" applyBorder="1">
      <alignment vertical="center"/>
    </xf>
    <xf numFmtId="0" fontId="5" fillId="0" borderId="5" xfId="0" applyFont="1" applyBorder="1">
      <alignment vertical="center"/>
    </xf>
    <xf numFmtId="0" fontId="5" fillId="0" borderId="93" xfId="0" applyFont="1" applyBorder="1">
      <alignment vertical="center"/>
    </xf>
    <xf numFmtId="0" fontId="5" fillId="0" borderId="67"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60" xfId="0" applyFont="1" applyBorder="1" applyAlignment="1">
      <alignment horizontal="center"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8" fillId="3" borderId="0" xfId="0" applyFont="1" applyFill="1" applyAlignment="1">
      <alignment horizontal="right" vertical="center"/>
    </xf>
    <xf numFmtId="176" fontId="8" fillId="3" borderId="0" xfId="0" applyNumberFormat="1" applyFont="1" applyFill="1">
      <alignment vertical="center"/>
    </xf>
    <xf numFmtId="1" fontId="8" fillId="3" borderId="0" xfId="0" applyNumberFormat="1" applyFont="1" applyFill="1">
      <alignment vertical="center"/>
    </xf>
    <xf numFmtId="0" fontId="1" fillId="0" borderId="0" xfId="0" applyFont="1" applyAlignment="1">
      <alignment horizontal="right" vertical="center"/>
    </xf>
    <xf numFmtId="0" fontId="1" fillId="0" borderId="0" xfId="0" applyFont="1" applyAlignment="1"/>
    <xf numFmtId="0" fontId="1" fillId="0" borderId="0" xfId="0" applyFont="1" applyAlignment="1">
      <alignment horizontal="center" vertical="center"/>
    </xf>
    <xf numFmtId="0" fontId="1" fillId="0" borderId="0" xfId="0" applyFont="1" applyAlignment="1">
      <alignment horizontal="left"/>
    </xf>
    <xf numFmtId="20" fontId="9" fillId="0" borderId="0" xfId="0" applyNumberFormat="1" applyFont="1">
      <alignment vertical="center"/>
    </xf>
    <xf numFmtId="0" fontId="7" fillId="0" borderId="0" xfId="0" applyFont="1" applyAlignment="1">
      <alignment horizontal="right" vertical="center"/>
    </xf>
    <xf numFmtId="0" fontId="11" fillId="0" borderId="0" xfId="0" applyFont="1" applyAlignment="1"/>
    <xf numFmtId="177" fontId="8" fillId="0" borderId="103" xfId="0" applyNumberFormat="1" applyFont="1" applyBorder="1" applyAlignment="1">
      <alignment horizontal="center" vertical="center" shrinkToFit="1"/>
    </xf>
    <xf numFmtId="177" fontId="8" fillId="0" borderId="104" xfId="0" applyNumberFormat="1" applyFont="1" applyBorder="1" applyAlignment="1">
      <alignment horizontal="center" vertical="center" shrinkToFit="1"/>
    </xf>
    <xf numFmtId="177" fontId="8" fillId="0" borderId="105" xfId="0" applyNumberFormat="1" applyFont="1" applyBorder="1" applyAlignment="1">
      <alignment horizontal="center" vertical="center" shrinkToFit="1"/>
    </xf>
    <xf numFmtId="0" fontId="8" fillId="2" borderId="21"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5" fillId="3" borderId="111" xfId="0" applyFont="1" applyFill="1" applyBorder="1">
      <alignment vertical="center"/>
    </xf>
    <xf numFmtId="0" fontId="21" fillId="3" borderId="112" xfId="0" applyFont="1" applyFill="1" applyBorder="1" applyAlignment="1">
      <alignment horizontal="center" vertical="center"/>
    </xf>
    <xf numFmtId="0" fontId="5" fillId="3" borderId="112" xfId="0" applyFont="1" applyFill="1" applyBorder="1" applyAlignment="1">
      <alignment horizontal="center" vertical="center" wrapText="1"/>
    </xf>
    <xf numFmtId="0" fontId="5" fillId="3" borderId="112" xfId="0" applyFont="1" applyFill="1" applyBorder="1" applyAlignment="1">
      <alignment horizontal="center" vertical="center" shrinkToFit="1"/>
    </xf>
    <xf numFmtId="0" fontId="20" fillId="3" borderId="112" xfId="0" applyFont="1" applyFill="1" applyBorder="1" applyAlignment="1">
      <alignment horizontal="center" vertical="center" wrapText="1"/>
    </xf>
    <xf numFmtId="1" fontId="5" fillId="3" borderId="112" xfId="0" applyNumberFormat="1" applyFont="1" applyFill="1" applyBorder="1" applyAlignment="1">
      <alignment horizontal="center" vertical="center" wrapText="1"/>
    </xf>
    <xf numFmtId="0" fontId="5" fillId="3" borderId="113" xfId="0" applyFont="1" applyFill="1" applyBorder="1" applyAlignment="1">
      <alignment horizontal="center" vertical="center" wrapText="1"/>
    </xf>
    <xf numFmtId="0" fontId="1" fillId="0" borderId="4" xfId="0" applyFont="1" applyBorder="1">
      <alignment vertical="center"/>
    </xf>
    <xf numFmtId="0" fontId="1" fillId="0" borderId="2" xfId="0" applyFont="1" applyBorder="1" applyAlignment="1">
      <alignment vertical="center" wrapText="1"/>
    </xf>
    <xf numFmtId="0" fontId="1" fillId="0" borderId="72" xfId="0" applyFont="1" applyBorder="1" applyAlignment="1">
      <alignment vertical="center" wrapText="1"/>
    </xf>
    <xf numFmtId="0" fontId="1" fillId="0" borderId="114" xfId="0" applyFont="1" applyBorder="1" applyAlignment="1">
      <alignment vertical="center" wrapText="1"/>
    </xf>
    <xf numFmtId="177" fontId="1" fillId="3" borderId="115" xfId="0" applyNumberFormat="1" applyFont="1" applyFill="1" applyBorder="1" applyAlignment="1">
      <alignment horizontal="center" vertical="center" shrinkToFit="1"/>
    </xf>
    <xf numFmtId="177" fontId="1" fillId="3" borderId="116" xfId="0" applyNumberFormat="1" applyFont="1" applyFill="1" applyBorder="1" applyAlignment="1">
      <alignment horizontal="center" vertical="center" shrinkToFit="1"/>
    </xf>
    <xf numFmtId="177" fontId="1" fillId="3" borderId="117" xfId="0" applyNumberFormat="1" applyFont="1" applyFill="1" applyBorder="1" applyAlignment="1">
      <alignment horizontal="center" vertical="center" shrinkToFit="1"/>
    </xf>
    <xf numFmtId="0" fontId="1" fillId="0" borderId="12" xfId="0" applyFont="1" applyBorder="1">
      <alignment vertical="center"/>
    </xf>
    <xf numFmtId="0" fontId="1" fillId="0" borderId="0" xfId="0" applyFont="1" applyAlignment="1">
      <alignment vertical="center" wrapText="1"/>
    </xf>
    <xf numFmtId="0" fontId="1" fillId="0" borderId="24" xfId="0" applyFont="1" applyBorder="1" applyAlignment="1">
      <alignment vertical="center" wrapText="1"/>
    </xf>
    <xf numFmtId="0" fontId="1" fillId="0" borderId="47" xfId="0" applyFont="1" applyBorder="1" applyAlignment="1">
      <alignment vertical="center" wrapText="1"/>
    </xf>
    <xf numFmtId="0" fontId="1" fillId="0" borderId="38" xfId="0" applyFont="1" applyBorder="1">
      <alignment vertical="center"/>
    </xf>
    <xf numFmtId="0" fontId="1" fillId="0" borderId="27" xfId="0" applyFont="1" applyBorder="1" applyAlignment="1">
      <alignment vertical="center" wrapText="1"/>
    </xf>
    <xf numFmtId="0" fontId="1" fillId="0" borderId="26" xfId="0" applyFont="1" applyBorder="1">
      <alignment vertical="center"/>
    </xf>
    <xf numFmtId="177" fontId="1" fillId="5" borderId="7" xfId="0" applyNumberFormat="1" applyFont="1" applyFill="1" applyBorder="1" applyAlignment="1" applyProtection="1">
      <alignment horizontal="center" vertical="center" shrinkToFit="1"/>
      <protection locked="0"/>
    </xf>
    <xf numFmtId="177" fontId="1" fillId="5" borderId="8" xfId="0" applyNumberFormat="1" applyFont="1" applyFill="1" applyBorder="1" applyAlignment="1" applyProtection="1">
      <alignment horizontal="center" vertical="center" shrinkToFit="1"/>
      <protection locked="0"/>
    </xf>
    <xf numFmtId="177" fontId="1" fillId="5" borderId="9" xfId="0" applyNumberFormat="1" applyFont="1" applyFill="1" applyBorder="1" applyAlignment="1" applyProtection="1">
      <alignment horizontal="center" vertical="center" shrinkToFit="1"/>
      <protection locked="0"/>
    </xf>
    <xf numFmtId="0" fontId="1" fillId="0" borderId="73" xfId="0" applyFont="1" applyBorder="1" applyAlignment="1">
      <alignment vertical="center" wrapText="1"/>
    </xf>
    <xf numFmtId="177" fontId="1" fillId="3" borderId="133" xfId="0" applyNumberFormat="1" applyFont="1" applyFill="1" applyBorder="1" applyAlignment="1">
      <alignment horizontal="center" vertical="center" shrinkToFit="1"/>
    </xf>
    <xf numFmtId="177" fontId="1" fillId="3" borderId="51" xfId="0" applyNumberFormat="1" applyFont="1" applyFill="1" applyBorder="1" applyAlignment="1">
      <alignment horizontal="center" vertical="center" shrinkToFit="1"/>
    </xf>
    <xf numFmtId="177" fontId="1" fillId="3" borderId="33" xfId="0" applyNumberFormat="1" applyFont="1" applyFill="1" applyBorder="1" applyAlignment="1">
      <alignment horizontal="center" vertical="center" shrinkToFit="1"/>
    </xf>
    <xf numFmtId="177" fontId="1" fillId="3" borderId="37" xfId="0" applyNumberFormat="1" applyFont="1" applyFill="1" applyBorder="1" applyAlignment="1">
      <alignment horizontal="center" vertical="center" shrinkToFit="1"/>
    </xf>
    <xf numFmtId="177" fontId="1" fillId="3" borderId="7" xfId="0" applyNumberFormat="1" applyFont="1" applyFill="1" applyBorder="1" applyAlignment="1">
      <alignment horizontal="center" vertical="center" shrinkToFit="1"/>
    </xf>
    <xf numFmtId="177" fontId="1" fillId="3" borderId="8" xfId="0" applyNumberFormat="1" applyFont="1" applyFill="1" applyBorder="1" applyAlignment="1">
      <alignment horizontal="center" vertical="center" shrinkToFit="1"/>
    </xf>
    <xf numFmtId="177" fontId="1" fillId="3" borderId="9" xfId="0" applyNumberFormat="1" applyFont="1" applyFill="1" applyBorder="1" applyAlignment="1">
      <alignment horizontal="center" vertical="center" shrinkToFit="1"/>
    </xf>
    <xf numFmtId="177" fontId="1" fillId="3" borderId="10" xfId="0" applyNumberFormat="1" applyFont="1" applyFill="1" applyBorder="1" applyAlignment="1">
      <alignment horizontal="center" vertical="center" shrinkToFit="1"/>
    </xf>
    <xf numFmtId="177" fontId="1" fillId="3" borderId="16" xfId="0" applyNumberFormat="1" applyFont="1" applyFill="1" applyBorder="1" applyAlignment="1">
      <alignment horizontal="center" vertical="center" shrinkToFit="1"/>
    </xf>
    <xf numFmtId="177" fontId="1" fillId="3" borderId="17" xfId="0" applyNumberFormat="1" applyFont="1" applyFill="1" applyBorder="1" applyAlignment="1">
      <alignment horizontal="center" vertical="center" shrinkToFit="1"/>
    </xf>
    <xf numFmtId="177" fontId="1" fillId="3" borderId="18" xfId="0" applyNumberFormat="1" applyFont="1" applyFill="1" applyBorder="1" applyAlignment="1">
      <alignment horizontal="center" vertical="center" shrinkToFit="1"/>
    </xf>
    <xf numFmtId="177" fontId="1" fillId="3" borderId="19" xfId="0" applyNumberFormat="1" applyFont="1" applyFill="1" applyBorder="1" applyAlignment="1">
      <alignment horizontal="center" vertical="center" shrinkToFit="1"/>
    </xf>
    <xf numFmtId="0" fontId="11" fillId="0" borderId="0" xfId="0" applyFont="1">
      <alignment vertical="center"/>
    </xf>
    <xf numFmtId="0" fontId="5"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wrapText="1"/>
    </xf>
    <xf numFmtId="0" fontId="1" fillId="0" borderId="0" xfId="0" applyFont="1" applyAlignment="1">
      <alignment horizontal="justify" vertical="center" wrapText="1"/>
    </xf>
    <xf numFmtId="178" fontId="16" fillId="3" borderId="8" xfId="0" applyNumberFormat="1" applyFont="1" applyFill="1" applyBorder="1" applyAlignment="1">
      <alignment horizontal="center" vertical="center"/>
    </xf>
    <xf numFmtId="0" fontId="16" fillId="3" borderId="8" xfId="1" applyNumberFormat="1" applyFont="1" applyFill="1" applyBorder="1" applyAlignment="1" applyProtection="1">
      <alignment horizontal="center" vertical="center"/>
    </xf>
    <xf numFmtId="20" fontId="16" fillId="3" borderId="8" xfId="0" applyNumberFormat="1" applyFont="1" applyFill="1" applyBorder="1" applyAlignment="1">
      <alignment horizontal="center" vertical="center"/>
    </xf>
    <xf numFmtId="0" fontId="22" fillId="3" borderId="0" xfId="0" applyFont="1" applyFill="1" applyAlignment="1">
      <alignment horizontal="left" vertical="center"/>
    </xf>
    <xf numFmtId="0" fontId="8" fillId="3" borderId="0" xfId="0" applyFont="1" applyFill="1" applyProtection="1">
      <alignment vertical="center"/>
      <protection locked="0"/>
    </xf>
    <xf numFmtId="0" fontId="5" fillId="0" borderId="26" xfId="0" applyFont="1" applyBorder="1">
      <alignment vertical="center"/>
    </xf>
    <xf numFmtId="0" fontId="5" fillId="0" borderId="24" xfId="0" applyFont="1" applyBorder="1" applyAlignment="1">
      <alignment vertical="center" wrapText="1"/>
    </xf>
    <xf numFmtId="0" fontId="5" fillId="0" borderId="131" xfId="0" applyFont="1" applyBorder="1">
      <alignment vertical="center"/>
    </xf>
    <xf numFmtId="0" fontId="5" fillId="0" borderId="73" xfId="0" applyFont="1" applyBorder="1" applyAlignment="1">
      <alignment vertical="center" wrapText="1"/>
    </xf>
    <xf numFmtId="177" fontId="8" fillId="2" borderId="69" xfId="0" applyNumberFormat="1" applyFont="1" applyFill="1" applyBorder="1" applyAlignment="1" applyProtection="1">
      <alignment horizontal="center" vertical="center" shrinkToFit="1"/>
      <protection locked="0"/>
    </xf>
    <xf numFmtId="177" fontId="8" fillId="2" borderId="71" xfId="0" applyNumberFormat="1" applyFont="1" applyFill="1" applyBorder="1" applyAlignment="1" applyProtection="1">
      <alignment horizontal="center" vertical="center" shrinkToFit="1"/>
      <protection locked="0"/>
    </xf>
    <xf numFmtId="177" fontId="8" fillId="2" borderId="70" xfId="0" applyNumberFormat="1" applyFont="1" applyFill="1" applyBorder="1" applyAlignment="1" applyProtection="1">
      <alignment horizontal="center" vertical="center" shrinkToFit="1"/>
      <protection locked="0"/>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0" borderId="30" xfId="0" applyFont="1" applyBorder="1" applyAlignment="1">
      <alignment horizontal="center" vertical="center" wrapText="1"/>
    </xf>
    <xf numFmtId="0" fontId="8" fillId="0" borderId="137" xfId="0" applyFont="1" applyBorder="1">
      <alignment vertical="center"/>
    </xf>
    <xf numFmtId="0" fontId="8" fillId="0" borderId="72" xfId="0" applyFont="1" applyBorder="1">
      <alignment vertical="center"/>
    </xf>
    <xf numFmtId="0" fontId="8" fillId="0" borderId="72" xfId="0" quotePrefix="1" applyFont="1" applyBorder="1">
      <alignment vertical="center"/>
    </xf>
    <xf numFmtId="0" fontId="8" fillId="3" borderId="72" xfId="0" applyFont="1" applyFill="1" applyBorder="1">
      <alignment vertical="center"/>
    </xf>
    <xf numFmtId="0" fontId="8" fillId="6" borderId="72" xfId="0" applyFont="1" applyFill="1" applyBorder="1">
      <alignment vertical="center"/>
    </xf>
    <xf numFmtId="0" fontId="8" fillId="0" borderId="138" xfId="0" applyFont="1" applyBorder="1">
      <alignment vertical="center"/>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8" fillId="0" borderId="54" xfId="0" applyFont="1" applyBorder="1">
      <alignment vertical="center"/>
    </xf>
    <xf numFmtId="0" fontId="4" fillId="0" borderId="1" xfId="0" applyFont="1" applyBorder="1">
      <alignment vertical="center"/>
    </xf>
    <xf numFmtId="0" fontId="4" fillId="0" borderId="2" xfId="0" applyFont="1" applyBorder="1">
      <alignment vertical="center"/>
    </xf>
    <xf numFmtId="0" fontId="10" fillId="0" borderId="2" xfId="0" applyFont="1" applyBorder="1">
      <alignment vertical="center"/>
    </xf>
    <xf numFmtId="0" fontId="10" fillId="0" borderId="3" xfId="0" applyFont="1" applyBorder="1">
      <alignment vertical="center"/>
    </xf>
    <xf numFmtId="177" fontId="8" fillId="2" borderId="29" xfId="0" applyNumberFormat="1" applyFont="1" applyFill="1" applyBorder="1" applyAlignment="1" applyProtection="1">
      <alignment horizontal="center" vertical="center" shrinkToFit="1"/>
      <protection locked="0"/>
    </xf>
    <xf numFmtId="177" fontId="8" fillId="2" borderId="139" xfId="0" applyNumberFormat="1" applyFont="1" applyFill="1" applyBorder="1" applyAlignment="1" applyProtection="1">
      <alignment horizontal="center" vertical="center" shrinkToFit="1"/>
      <protection locked="0"/>
    </xf>
    <xf numFmtId="177" fontId="8" fillId="2" borderId="140" xfId="0" applyNumberFormat="1" applyFont="1" applyFill="1" applyBorder="1" applyAlignment="1" applyProtection="1">
      <alignment horizontal="center" vertical="center" shrinkToFit="1"/>
      <protection locked="0"/>
    </xf>
    <xf numFmtId="0" fontId="8" fillId="0" borderId="55" xfId="0" applyFont="1" applyBorder="1" applyAlignment="1">
      <alignment horizontal="center" vertical="center"/>
    </xf>
    <xf numFmtId="0" fontId="4" fillId="0" borderId="47" xfId="0" applyFont="1" applyBorder="1">
      <alignment vertical="center"/>
    </xf>
    <xf numFmtId="0" fontId="4" fillId="0" borderId="48" xfId="0" applyFont="1" applyBorder="1">
      <alignment vertical="center"/>
    </xf>
    <xf numFmtId="0" fontId="10" fillId="0" borderId="48" xfId="0" applyFont="1" applyBorder="1">
      <alignment vertical="center"/>
    </xf>
    <xf numFmtId="0" fontId="10" fillId="0" borderId="66" xfId="0" applyFont="1" applyBorder="1">
      <alignment vertical="center"/>
    </xf>
    <xf numFmtId="0" fontId="4" fillId="0" borderId="141" xfId="0" applyFont="1" applyBorder="1">
      <alignment vertical="center"/>
    </xf>
    <xf numFmtId="0" fontId="4" fillId="0" borderId="27" xfId="0" applyFont="1" applyBorder="1">
      <alignment vertical="center"/>
    </xf>
    <xf numFmtId="0" fontId="10" fillId="0" borderId="142" xfId="0" applyFont="1" applyBorder="1">
      <alignment vertical="center"/>
    </xf>
    <xf numFmtId="0" fontId="10" fillId="0" borderId="143" xfId="0" applyFont="1" applyBorder="1" applyAlignment="1">
      <alignment horizontal="center" vertical="center"/>
    </xf>
    <xf numFmtId="0" fontId="8" fillId="0" borderId="61" xfId="0" applyFont="1" applyBorder="1">
      <alignment vertical="center"/>
    </xf>
    <xf numFmtId="0" fontId="4" fillId="0" borderId="31" xfId="0" applyFont="1" applyBorder="1">
      <alignment vertical="center"/>
    </xf>
    <xf numFmtId="0" fontId="4" fillId="0" borderId="32" xfId="0" applyFont="1" applyBorder="1">
      <alignment vertical="center"/>
    </xf>
    <xf numFmtId="0" fontId="10" fillId="0" borderId="32" xfId="0" applyFont="1" applyBorder="1">
      <alignment vertical="center"/>
    </xf>
    <xf numFmtId="0" fontId="10" fillId="0" borderId="45" xfId="0" applyFont="1" applyBorder="1">
      <alignment vertical="center"/>
    </xf>
    <xf numFmtId="0" fontId="4" fillId="0" borderId="0" xfId="0" applyFont="1">
      <alignment vertical="center"/>
    </xf>
    <xf numFmtId="0" fontId="10" fillId="0" borderId="0" xfId="0" applyFont="1">
      <alignment vertical="center"/>
    </xf>
    <xf numFmtId="0" fontId="10" fillId="0" borderId="6" xfId="0" applyFont="1" applyBorder="1" applyAlignment="1">
      <alignment horizontal="center" vertical="center"/>
    </xf>
    <xf numFmtId="0" fontId="4" fillId="0" borderId="142" xfId="0" applyFont="1" applyBorder="1">
      <alignment vertical="center"/>
    </xf>
    <xf numFmtId="0" fontId="10" fillId="0" borderId="27" xfId="0" applyFont="1" applyBorder="1">
      <alignment vertical="center"/>
    </xf>
    <xf numFmtId="0" fontId="10" fillId="0" borderId="39" xfId="0" applyFont="1" applyBorder="1" applyAlignment="1">
      <alignment horizontal="center" vertical="center"/>
    </xf>
    <xf numFmtId="0" fontId="10" fillId="0" borderId="6" xfId="0" applyFont="1" applyBorder="1">
      <alignment vertical="center"/>
    </xf>
    <xf numFmtId="0" fontId="4" fillId="0" borderId="93" xfId="0" applyFont="1" applyBorder="1">
      <alignment vertical="center"/>
    </xf>
    <xf numFmtId="0" fontId="4" fillId="0" borderId="52" xfId="0" applyFont="1" applyBorder="1">
      <alignment vertical="center"/>
    </xf>
    <xf numFmtId="0" fontId="10" fillId="0" borderId="52" xfId="0" applyFont="1" applyBorder="1">
      <alignment vertical="center"/>
    </xf>
    <xf numFmtId="0" fontId="10" fillId="0" borderId="67" xfId="0" applyFont="1" applyBorder="1" applyAlignment="1">
      <alignment horizontal="center" vertical="center"/>
    </xf>
    <xf numFmtId="0" fontId="4" fillId="0" borderId="40" xfId="0" applyFont="1" applyBorder="1">
      <alignment vertical="center"/>
    </xf>
    <xf numFmtId="0" fontId="4" fillId="0" borderId="53" xfId="0" applyFont="1" applyBorder="1">
      <alignment vertical="center"/>
    </xf>
    <xf numFmtId="0" fontId="10" fillId="0" borderId="53" xfId="0" applyFont="1" applyBorder="1">
      <alignment vertical="center"/>
    </xf>
    <xf numFmtId="0" fontId="10" fillId="0" borderId="68" xfId="0" applyFont="1" applyBorder="1">
      <alignment vertical="center"/>
    </xf>
    <xf numFmtId="0" fontId="4" fillId="0" borderId="13" xfId="0" applyFont="1" applyBorder="1">
      <alignment vertical="center"/>
    </xf>
    <xf numFmtId="0" fontId="4" fillId="0" borderId="14"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177" fontId="1" fillId="5" borderId="144" xfId="0" applyNumberFormat="1" applyFont="1" applyFill="1" applyBorder="1" applyAlignment="1" applyProtection="1">
      <alignment horizontal="center" vertical="center" shrinkToFit="1"/>
      <protection locked="0"/>
    </xf>
    <xf numFmtId="177" fontId="1" fillId="5" borderId="90" xfId="0" applyNumberFormat="1" applyFont="1" applyFill="1" applyBorder="1" applyAlignment="1" applyProtection="1">
      <alignment horizontal="center" vertical="center" shrinkToFit="1"/>
      <protection locked="0"/>
    </xf>
    <xf numFmtId="177" fontId="1" fillId="5" borderId="75" xfId="0" applyNumberFormat="1" applyFont="1" applyFill="1" applyBorder="1" applyAlignment="1" applyProtection="1">
      <alignment horizontal="center" vertical="center" shrinkToFit="1"/>
      <protection locked="0"/>
    </xf>
    <xf numFmtId="177" fontId="1" fillId="5" borderId="76" xfId="0" applyNumberFormat="1" applyFont="1" applyFill="1" applyBorder="1" applyAlignment="1" applyProtection="1">
      <alignment horizontal="center" vertical="center" shrinkToFit="1"/>
      <protection locked="0"/>
    </xf>
    <xf numFmtId="177" fontId="1" fillId="5" borderId="145" xfId="0" applyNumberFormat="1" applyFont="1" applyFill="1" applyBorder="1" applyAlignment="1" applyProtection="1">
      <alignment horizontal="center" vertical="center" shrinkToFit="1"/>
      <protection locked="0"/>
    </xf>
    <xf numFmtId="177" fontId="1" fillId="5" borderId="107" xfId="0" applyNumberFormat="1" applyFont="1" applyFill="1" applyBorder="1" applyAlignment="1" applyProtection="1">
      <alignment horizontal="center" vertical="center" shrinkToFit="1"/>
      <protection locked="0"/>
    </xf>
    <xf numFmtId="177" fontId="1" fillId="5" borderId="46" xfId="0" applyNumberFormat="1" applyFont="1" applyFill="1" applyBorder="1" applyAlignment="1" applyProtection="1">
      <alignment horizontal="center" vertical="center" shrinkToFit="1"/>
      <protection locked="0"/>
    </xf>
    <xf numFmtId="177" fontId="1" fillId="5" borderId="49" xfId="0" applyNumberFormat="1" applyFont="1" applyFill="1" applyBorder="1" applyAlignment="1" applyProtection="1">
      <alignment horizontal="center" vertical="center" shrinkToFit="1"/>
      <protection locked="0"/>
    </xf>
    <xf numFmtId="177" fontId="1" fillId="5" borderId="50" xfId="0" applyNumberFormat="1" applyFont="1" applyFill="1" applyBorder="1" applyAlignment="1" applyProtection="1">
      <alignment horizontal="center" vertical="center" shrinkToFit="1"/>
      <protection locked="0"/>
    </xf>
    <xf numFmtId="177" fontId="1" fillId="5" borderId="147" xfId="0" applyNumberFormat="1" applyFont="1" applyFill="1" applyBorder="1" applyAlignment="1" applyProtection="1">
      <alignment horizontal="center" vertical="center" shrinkToFit="1"/>
      <protection locked="0"/>
    </xf>
    <xf numFmtId="177" fontId="1" fillId="0" borderId="107" xfId="0" applyNumberFormat="1" applyFont="1" applyBorder="1" applyAlignment="1">
      <alignment horizontal="center" vertical="center" shrinkToFit="1"/>
    </xf>
    <xf numFmtId="177" fontId="1" fillId="0" borderId="46" xfId="0" applyNumberFormat="1" applyFont="1" applyBorder="1" applyAlignment="1">
      <alignment horizontal="center" vertical="center" shrinkToFit="1"/>
    </xf>
    <xf numFmtId="177" fontId="1" fillId="0" borderId="9" xfId="0" applyNumberFormat="1" applyFont="1" applyBorder="1" applyAlignment="1">
      <alignment horizontal="center" vertical="center" shrinkToFit="1"/>
    </xf>
    <xf numFmtId="177" fontId="1" fillId="0" borderId="152" xfId="0" applyNumberFormat="1" applyFont="1" applyBorder="1" applyAlignment="1">
      <alignment horizontal="center" vertical="center" shrinkToFit="1"/>
    </xf>
    <xf numFmtId="177" fontId="1" fillId="0" borderId="63" xfId="0" applyNumberFormat="1" applyFont="1" applyBorder="1" applyAlignment="1">
      <alignment horizontal="center" vertical="center" shrinkToFit="1"/>
    </xf>
    <xf numFmtId="177" fontId="1" fillId="0" borderId="64" xfId="0" applyNumberFormat="1" applyFont="1" applyBorder="1" applyAlignment="1">
      <alignment horizontal="center" vertical="center" shrinkToFit="1"/>
    </xf>
    <xf numFmtId="177" fontId="1" fillId="0" borderId="62" xfId="0" applyNumberFormat="1" applyFont="1" applyBorder="1" applyAlignment="1">
      <alignment horizontal="center" vertical="center" shrinkToFit="1"/>
    </xf>
    <xf numFmtId="177" fontId="1" fillId="0" borderId="65" xfId="0" applyNumberFormat="1" applyFont="1" applyBorder="1" applyAlignment="1">
      <alignment horizontal="center" vertical="center" shrinkToFit="1"/>
    </xf>
    <xf numFmtId="0" fontId="4" fillId="0" borderId="0" xfId="0" applyFont="1" applyAlignment="1">
      <alignment horizontal="right" vertical="center"/>
    </xf>
    <xf numFmtId="0" fontId="25" fillId="3" borderId="44" xfId="0" applyFont="1" applyFill="1" applyBorder="1" applyAlignment="1">
      <alignment horizontal="center" vertical="center" shrinkToFit="1"/>
    </xf>
    <xf numFmtId="0" fontId="25" fillId="3" borderId="21" xfId="0"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pplyProtection="1">
      <alignment horizontal="center" vertical="center"/>
      <protection locked="0"/>
    </xf>
    <xf numFmtId="0" fontId="5" fillId="6" borderId="0" xfId="0" applyFont="1" applyFill="1" applyAlignment="1">
      <alignment vertical="center" wrapText="1"/>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179" fontId="1" fillId="0" borderId="0" xfId="0" applyNumberFormat="1" applyFont="1">
      <alignment vertical="center"/>
    </xf>
    <xf numFmtId="181" fontId="5" fillId="3" borderId="0" xfId="0" applyNumberFormat="1" applyFont="1" applyFill="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pplyAlignment="1">
      <alignment horizontal="center" vertical="center"/>
    </xf>
    <xf numFmtId="0" fontId="26" fillId="3" borderId="0" xfId="0" applyFont="1" applyFill="1" applyAlignment="1">
      <alignment horizontal="left" vertical="center"/>
    </xf>
    <xf numFmtId="0" fontId="26" fillId="0" borderId="0" xfId="0" applyFont="1" applyAlignment="1">
      <alignment horizontal="left" vertical="center"/>
    </xf>
    <xf numFmtId="177" fontId="1" fillId="0" borderId="7" xfId="0" applyNumberFormat="1" applyFont="1" applyBorder="1" applyAlignment="1">
      <alignment horizontal="center" vertical="center" shrinkToFit="1"/>
    </xf>
    <xf numFmtId="177" fontId="1" fillId="0" borderId="8" xfId="0" applyNumberFormat="1" applyFont="1" applyBorder="1" applyAlignment="1">
      <alignment horizontal="center" vertical="center" shrinkToFit="1"/>
    </xf>
    <xf numFmtId="177" fontId="1" fillId="0" borderId="16" xfId="0" applyNumberFormat="1" applyFont="1" applyBorder="1" applyAlignment="1">
      <alignment horizontal="center" vertical="center" shrinkToFit="1"/>
    </xf>
    <xf numFmtId="177" fontId="1" fillId="0" borderId="17" xfId="0" applyNumberFormat="1" applyFont="1" applyBorder="1" applyAlignment="1">
      <alignment horizontal="center" vertical="center" shrinkToFit="1"/>
    </xf>
    <xf numFmtId="177" fontId="1" fillId="0" borderId="18" xfId="0" applyNumberFormat="1" applyFont="1" applyBorder="1" applyAlignment="1">
      <alignment horizontal="center" vertical="center" shrinkToFit="1"/>
    </xf>
    <xf numFmtId="177" fontId="1" fillId="0" borderId="154" xfId="0" applyNumberFormat="1" applyFont="1" applyBorder="1" applyAlignment="1">
      <alignment horizontal="center" vertical="center" shrinkToFit="1"/>
    </xf>
    <xf numFmtId="177" fontId="1" fillId="3" borderId="155" xfId="0" applyNumberFormat="1" applyFont="1" applyFill="1" applyBorder="1" applyAlignment="1">
      <alignment horizontal="center" vertical="center" shrinkToFit="1"/>
    </xf>
    <xf numFmtId="177" fontId="1" fillId="3" borderId="156" xfId="0" applyNumberFormat="1" applyFont="1" applyFill="1" applyBorder="1" applyAlignment="1">
      <alignment horizontal="center" vertical="center" shrinkToFit="1"/>
    </xf>
    <xf numFmtId="177" fontId="1" fillId="3" borderId="157" xfId="0" applyNumberFormat="1" applyFont="1" applyFill="1" applyBorder="1" applyAlignment="1">
      <alignment horizontal="center" vertical="center" shrinkToFit="1"/>
    </xf>
    <xf numFmtId="0" fontId="1" fillId="0" borderId="131" xfId="0" applyFont="1" applyBorder="1" applyAlignment="1">
      <alignment vertical="center" wrapText="1"/>
    </xf>
    <xf numFmtId="182" fontId="1" fillId="0" borderId="16" xfId="1" applyNumberFormat="1" applyFont="1" applyFill="1" applyBorder="1" applyAlignment="1">
      <alignment horizontal="center" vertical="center" shrinkToFit="1"/>
    </xf>
    <xf numFmtId="182" fontId="1" fillId="0" borderId="17" xfId="1" applyNumberFormat="1" applyFont="1" applyFill="1" applyBorder="1" applyAlignment="1">
      <alignment horizontal="center" vertical="center" shrinkToFit="1"/>
    </xf>
    <xf numFmtId="182" fontId="1" fillId="0" borderId="18" xfId="1" applyNumberFormat="1" applyFont="1" applyFill="1" applyBorder="1" applyAlignment="1">
      <alignment horizontal="center" vertical="center" shrinkToFi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77" xfId="0" applyNumberFormat="1" applyFont="1" applyBorder="1" applyAlignment="1">
      <alignment horizontal="center" vertical="center" wrapText="1"/>
    </xf>
    <xf numFmtId="177" fontId="8" fillId="0" borderId="66" xfId="0" applyNumberFormat="1" applyFont="1" applyBorder="1" applyAlignment="1">
      <alignment horizontal="center" vertical="center" wrapText="1"/>
    </xf>
    <xf numFmtId="177" fontId="8" fillId="0" borderId="78" xfId="0" applyNumberFormat="1" applyFont="1" applyBorder="1" applyAlignment="1">
      <alignment horizontal="center" vertical="center" wrapText="1"/>
    </xf>
    <xf numFmtId="0" fontId="8" fillId="0" borderId="61" xfId="0" applyFont="1" applyBorder="1" applyAlignment="1">
      <alignment horizontal="center" vertical="center"/>
    </xf>
    <xf numFmtId="0" fontId="8" fillId="0" borderId="60"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87" xfId="0" applyNumberFormat="1" applyFont="1" applyBorder="1" applyAlignment="1">
      <alignment horizontal="center" vertical="center" wrapText="1"/>
    </xf>
    <xf numFmtId="177" fontId="8" fillId="0" borderId="88" xfId="0" applyNumberFormat="1" applyFont="1" applyBorder="1" applyAlignment="1">
      <alignment horizontal="center" vertical="center" wrapText="1"/>
    </xf>
    <xf numFmtId="177" fontId="8" fillId="0" borderId="89" xfId="0" applyNumberFormat="1" applyFont="1" applyBorder="1" applyAlignment="1">
      <alignment horizontal="center" vertical="center" wrapText="1"/>
    </xf>
    <xf numFmtId="0" fontId="8" fillId="0" borderId="56"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16" fillId="3" borderId="8" xfId="0" applyFont="1" applyFill="1" applyBorder="1" applyAlignment="1">
      <alignment horizontal="center" vertical="center"/>
    </xf>
    <xf numFmtId="0" fontId="5" fillId="3" borderId="0" xfId="0" applyFont="1" applyFill="1" applyAlignment="1">
      <alignment horizontal="left" vertical="center" indent="1"/>
    </xf>
    <xf numFmtId="0" fontId="8" fillId="5" borderId="2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4" fontId="8" fillId="0" borderId="11" xfId="0" applyNumberFormat="1" applyFont="1" applyBorder="1" applyAlignment="1">
      <alignment horizontal="center" vertical="center"/>
    </xf>
    <xf numFmtId="4" fontId="8" fillId="0" borderId="10" xfId="0" applyNumberFormat="1"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5" fillId="0" borderId="9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8" fillId="0" borderId="4" xfId="0" quotePrefix="1" applyFont="1" applyBorder="1" applyAlignment="1">
      <alignment horizontal="center" vertical="center"/>
    </xf>
    <xf numFmtId="0" fontId="8" fillId="0" borderId="3" xfId="0" applyFont="1" applyBorder="1" applyAlignment="1">
      <alignment horizontal="center" vertical="center"/>
    </xf>
    <xf numFmtId="0" fontId="8" fillId="0" borderId="57" xfId="0" applyFont="1" applyBorder="1" applyAlignment="1">
      <alignment horizontal="center" vertical="center" shrinkToFit="1"/>
    </xf>
    <xf numFmtId="0" fontId="8" fillId="0" borderId="58" xfId="0" applyFont="1" applyBorder="1" applyAlignment="1">
      <alignment horizontal="center" vertical="center" shrinkToFit="1"/>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9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4" borderId="72"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1" fontId="8" fillId="3" borderId="83" xfId="0" applyNumberFormat="1" applyFont="1" applyFill="1" applyBorder="1" applyAlignment="1">
      <alignment horizontal="center" vertical="center" wrapText="1"/>
    </xf>
    <xf numFmtId="1" fontId="8" fillId="3" borderId="101" xfId="0" applyNumberFormat="1"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82" xfId="0" applyNumberFormat="1" applyFont="1" applyFill="1" applyBorder="1" applyAlignment="1">
      <alignment horizontal="center" vertical="center" wrapText="1"/>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4" fillId="0" borderId="7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66" xfId="0" applyFont="1" applyBorder="1" applyAlignment="1">
      <alignment horizontal="center" vertical="center" wrapText="1"/>
    </xf>
    <xf numFmtId="177" fontId="8" fillId="3" borderId="78"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47" xfId="0" applyNumberFormat="1" applyFont="1" applyFill="1" applyBorder="1" applyAlignment="1">
      <alignment horizontal="center" vertical="center" wrapText="1"/>
    </xf>
    <xf numFmtId="177" fontId="8" fillId="3" borderId="66" xfId="0" applyNumberFormat="1" applyFont="1" applyFill="1" applyBorder="1" applyAlignment="1">
      <alignment horizontal="center" vertical="center" wrapText="1"/>
    </xf>
    <xf numFmtId="0" fontId="20" fillId="0" borderId="8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67" xfId="0" applyFont="1" applyBorder="1" applyAlignment="1">
      <alignment horizontal="center" vertical="center" wrapText="1"/>
    </xf>
    <xf numFmtId="177" fontId="8" fillId="3" borderId="80"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93" xfId="0" applyNumberFormat="1" applyFont="1" applyFill="1" applyBorder="1" applyAlignment="1">
      <alignment horizontal="center" vertical="center" wrapText="1"/>
    </xf>
    <xf numFmtId="177" fontId="8" fillId="3" borderId="67"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8" fillId="5" borderId="45"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4" fillId="0" borderId="10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68" xfId="0" applyFont="1" applyBorder="1" applyAlignment="1">
      <alignment horizontal="center" vertical="center" wrapText="1"/>
    </xf>
    <xf numFmtId="1" fontId="8" fillId="3" borderId="86"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85" xfId="0" applyNumberFormat="1" applyFont="1" applyFill="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4" borderId="97" xfId="0" applyFont="1" applyFill="1" applyBorder="1" applyAlignment="1" applyProtection="1">
      <alignment horizontal="center" vertical="center" wrapText="1"/>
      <protection locked="0"/>
    </xf>
    <xf numFmtId="0" fontId="8" fillId="4" borderId="95"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4" borderId="19"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5" fillId="0" borderId="122"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34"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136" xfId="0" applyFont="1" applyBorder="1" applyAlignment="1">
      <alignment horizontal="center" vertical="center" wrapText="1"/>
    </xf>
    <xf numFmtId="177" fontId="1" fillId="0" borderId="48" xfId="0" applyNumberFormat="1" applyFont="1" applyBorder="1" applyAlignment="1">
      <alignment horizontal="left" vertical="center" shrinkToFit="1"/>
    </xf>
    <xf numFmtId="0" fontId="1" fillId="0" borderId="48" xfId="0" applyFont="1" applyBorder="1" applyAlignment="1">
      <alignment horizontal="left" vertical="center" shrinkToFit="1"/>
    </xf>
    <xf numFmtId="0" fontId="1" fillId="0" borderId="66" xfId="0" applyFont="1" applyBorder="1" applyAlignment="1">
      <alignment horizontal="left" vertical="center" shrinkToFit="1"/>
    </xf>
    <xf numFmtId="177" fontId="1" fillId="3" borderId="118" xfId="0" applyNumberFormat="1" applyFont="1" applyFill="1" applyBorder="1" applyAlignment="1">
      <alignment horizontal="center" vertical="center" wrapText="1"/>
    </xf>
    <xf numFmtId="177" fontId="1" fillId="3" borderId="119" xfId="0" applyNumberFormat="1" applyFont="1" applyFill="1" applyBorder="1" applyAlignment="1">
      <alignment horizontal="center" vertical="center" wrapText="1"/>
    </xf>
    <xf numFmtId="177" fontId="1" fillId="3" borderId="120" xfId="0" applyNumberFormat="1" applyFont="1" applyFill="1" applyBorder="1" applyAlignment="1">
      <alignment horizontal="center" vertical="center" wrapText="1"/>
    </xf>
    <xf numFmtId="177" fontId="1" fillId="3" borderId="121" xfId="0" applyNumberFormat="1" applyFont="1" applyFill="1" applyBorder="1" applyAlignment="1">
      <alignment horizontal="center" vertical="center" wrapText="1"/>
    </xf>
    <xf numFmtId="0" fontId="8" fillId="5" borderId="20" xfId="0" applyFont="1" applyFill="1" applyBorder="1" applyAlignment="1" applyProtection="1">
      <alignment horizontal="center" vertical="center" wrapText="1"/>
      <protection locked="0"/>
    </xf>
    <xf numFmtId="0" fontId="20" fillId="0" borderId="89"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8"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177" fontId="5" fillId="3" borderId="128" xfId="0" applyNumberFormat="1" applyFont="1" applyFill="1" applyBorder="1" applyAlignment="1">
      <alignment horizontal="center" vertical="center" wrapText="1"/>
    </xf>
    <xf numFmtId="177" fontId="5" fillId="3" borderId="129" xfId="0" applyNumberFormat="1" applyFont="1" applyFill="1" applyBorder="1" applyAlignment="1">
      <alignment horizontal="center" vertical="center" wrapText="1"/>
    </xf>
    <xf numFmtId="177" fontId="5" fillId="3" borderId="130" xfId="0" applyNumberFormat="1" applyFont="1" applyFill="1" applyBorder="1" applyAlignment="1">
      <alignment horizontal="center" vertical="center" wrapText="1"/>
    </xf>
    <xf numFmtId="177" fontId="5" fillId="3" borderId="125" xfId="0" applyNumberFormat="1" applyFont="1" applyFill="1" applyBorder="1" applyAlignment="1">
      <alignment horizontal="center" vertical="center" wrapText="1"/>
    </xf>
    <xf numFmtId="177" fontId="5" fillId="3" borderId="126" xfId="0" applyNumberFormat="1" applyFont="1" applyFill="1" applyBorder="1" applyAlignment="1">
      <alignment horizontal="center" vertical="center" wrapText="1"/>
    </xf>
    <xf numFmtId="177" fontId="5" fillId="3" borderId="127" xfId="0" applyNumberFormat="1" applyFont="1" applyFill="1" applyBorder="1" applyAlignment="1">
      <alignment horizontal="center" vertical="center" wrapText="1"/>
    </xf>
    <xf numFmtId="177" fontId="5" fillId="3" borderId="134" xfId="0" applyNumberFormat="1" applyFont="1" applyFill="1" applyBorder="1" applyAlignment="1">
      <alignment horizontal="center" vertical="center" wrapText="1"/>
    </xf>
    <xf numFmtId="177" fontId="5" fillId="3" borderId="135" xfId="0" applyNumberFormat="1" applyFont="1" applyFill="1" applyBorder="1" applyAlignment="1">
      <alignment horizontal="center" vertical="center" wrapText="1"/>
    </xf>
    <xf numFmtId="177" fontId="5" fillId="3" borderId="136" xfId="0" applyNumberFormat="1" applyFont="1" applyFill="1" applyBorder="1" applyAlignment="1">
      <alignment horizontal="center" vertical="center" wrapText="1"/>
    </xf>
    <xf numFmtId="0" fontId="1" fillId="0" borderId="73" xfId="0" applyFont="1" applyBorder="1" applyAlignment="1">
      <alignment horizontal="left" vertical="center" wrapText="1"/>
    </xf>
    <xf numFmtId="0" fontId="1" fillId="0" borderId="132" xfId="0" applyFont="1" applyBorder="1" applyAlignment="1">
      <alignment horizontal="left" vertical="center" wrapText="1"/>
    </xf>
    <xf numFmtId="0" fontId="1" fillId="0" borderId="27" xfId="0" applyFont="1" applyBorder="1" applyAlignment="1">
      <alignment horizontal="center" vertical="center"/>
    </xf>
    <xf numFmtId="0" fontId="1" fillId="0" borderId="39"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5" borderId="73" xfId="0" applyFont="1" applyFill="1" applyBorder="1" applyAlignment="1" applyProtection="1">
      <alignment horizontal="center" vertical="center"/>
      <protection locked="0"/>
    </xf>
    <xf numFmtId="0" fontId="1" fillId="5" borderId="132" xfId="0" applyFont="1" applyFill="1" applyBorder="1" applyAlignment="1" applyProtection="1">
      <alignment horizontal="center" vertical="center"/>
      <protection locked="0"/>
    </xf>
    <xf numFmtId="0" fontId="1" fillId="0" borderId="27" xfId="0" applyFont="1" applyBorder="1" applyAlignment="1">
      <alignment horizontal="center" vertical="center" wrapText="1"/>
    </xf>
    <xf numFmtId="0" fontId="1" fillId="0" borderId="22" xfId="0" applyFont="1" applyBorder="1" applyAlignment="1">
      <alignment horizontal="center" vertical="center" wrapText="1"/>
    </xf>
    <xf numFmtId="177" fontId="1" fillId="0" borderId="99" xfId="0" applyNumberFormat="1" applyFont="1" applyBorder="1" applyAlignment="1">
      <alignment horizontal="left" vertical="center" shrinkToFit="1"/>
    </xf>
    <xf numFmtId="0" fontId="1" fillId="0" borderId="99" xfId="0" applyFont="1" applyBorder="1" applyAlignment="1">
      <alignment horizontal="left" vertical="center" shrinkToFit="1"/>
    </xf>
    <xf numFmtId="0" fontId="1" fillId="0" borderId="100" xfId="0" applyFont="1" applyBorder="1" applyAlignment="1">
      <alignment horizontal="left" vertical="center" shrinkToFit="1"/>
    </xf>
    <xf numFmtId="176" fontId="8" fillId="0" borderId="0" xfId="0" applyNumberFormat="1" applyFont="1" applyAlignment="1">
      <alignment horizontal="center" vertical="center"/>
    </xf>
    <xf numFmtId="0" fontId="8" fillId="2" borderId="32"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left" vertical="center" shrinkToFit="1"/>
      <protection locked="0"/>
    </xf>
    <xf numFmtId="0" fontId="8" fillId="5" borderId="32"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Alignment="1" applyProtection="1">
      <alignment horizontal="left" vertical="center" shrinkToFit="1"/>
      <protection locked="0"/>
    </xf>
    <xf numFmtId="0" fontId="8" fillId="5" borderId="29"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7" fontId="8" fillId="0" borderId="84" xfId="0" applyNumberFormat="1" applyFont="1" applyBorder="1" applyAlignment="1">
      <alignment horizontal="center" vertical="center" wrapText="1"/>
    </xf>
    <xf numFmtId="177" fontId="8" fillId="0" borderId="85" xfId="0" applyNumberFormat="1" applyFont="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177" fontId="8" fillId="0" borderId="81"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177" fontId="8" fillId="0" borderId="86" xfId="0" applyNumberFormat="1" applyFont="1" applyBorder="1" applyAlignment="1">
      <alignment horizontal="center" vertical="center" wrapText="1"/>
    </xf>
    <xf numFmtId="177" fontId="8" fillId="0" borderId="79" xfId="0" applyNumberFormat="1" applyFont="1" applyBorder="1" applyAlignment="1">
      <alignment horizontal="center" vertical="center" wrapText="1"/>
    </xf>
    <xf numFmtId="177" fontId="8" fillId="0" borderId="67" xfId="0" applyNumberFormat="1" applyFont="1" applyBorder="1" applyAlignment="1">
      <alignment horizontal="center" vertical="center" wrapText="1"/>
    </xf>
    <xf numFmtId="177" fontId="8" fillId="0" borderId="80" xfId="0" applyNumberFormat="1" applyFont="1" applyBorder="1" applyAlignment="1">
      <alignment horizontal="center" vertical="center" wrapText="1"/>
    </xf>
    <xf numFmtId="177"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28" xfId="0" applyFont="1" applyFill="1" applyBorder="1" applyAlignment="1" applyProtection="1">
      <alignment horizontal="left" vertical="center" shrinkToFit="1"/>
      <protection locked="0"/>
    </xf>
    <xf numFmtId="0" fontId="1" fillId="0" borderId="76" xfId="0" applyFont="1" applyBorder="1" applyAlignment="1">
      <alignment horizontal="center" vertical="center"/>
    </xf>
    <xf numFmtId="0" fontId="1" fillId="0" borderId="90" xfId="0" applyFont="1" applyBorder="1" applyAlignment="1">
      <alignment horizontal="center" vertical="center"/>
    </xf>
    <xf numFmtId="0" fontId="1" fillId="0" borderId="75" xfId="0" applyFont="1" applyBorder="1" applyAlignment="1">
      <alignment horizontal="center" vertical="center"/>
    </xf>
    <xf numFmtId="177" fontId="1" fillId="0" borderId="146" xfId="0" applyNumberFormat="1" applyFont="1" applyBorder="1" applyAlignment="1">
      <alignment horizontal="center" vertical="center" shrinkToFit="1"/>
    </xf>
    <xf numFmtId="177" fontId="1" fillId="0" borderId="123" xfId="0" applyNumberFormat="1" applyFont="1" applyBorder="1" applyAlignment="1">
      <alignment horizontal="center" vertical="center" shrinkToFit="1"/>
    </xf>
    <xf numFmtId="177" fontId="1" fillId="0" borderId="148" xfId="0" applyNumberFormat="1" applyFont="1" applyBorder="1" applyAlignment="1">
      <alignment horizontal="center" vertical="center" shrinkToFit="1"/>
    </xf>
    <xf numFmtId="177" fontId="1" fillId="0" borderId="126" xfId="0" applyNumberFormat="1" applyFont="1" applyBorder="1" applyAlignment="1">
      <alignment horizontal="center" vertical="center" shrinkToFit="1"/>
    </xf>
    <xf numFmtId="177" fontId="1" fillId="0" borderId="149" xfId="0" applyNumberFormat="1" applyFont="1" applyBorder="1" applyAlignment="1">
      <alignment horizontal="center" vertical="center" shrinkToFit="1"/>
    </xf>
    <xf numFmtId="177" fontId="1" fillId="0" borderId="150" xfId="0" applyNumberFormat="1" applyFont="1" applyBorder="1" applyAlignment="1">
      <alignment horizontal="center" vertical="center" shrinkToFit="1"/>
    </xf>
    <xf numFmtId="0" fontId="1" fillId="0" borderId="50"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177" fontId="1" fillId="0" borderId="151" xfId="1" applyNumberFormat="1" applyFont="1" applyBorder="1" applyAlignment="1">
      <alignment horizontal="right" vertical="center" shrinkToFit="1"/>
    </xf>
    <xf numFmtId="177" fontId="1" fillId="0" borderId="24" xfId="1" applyNumberFormat="1" applyFont="1" applyBorder="1" applyAlignment="1">
      <alignment horizontal="right" vertical="center" shrinkToFi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177" fontId="1" fillId="0" borderId="36" xfId="1" applyNumberFormat="1" applyFont="1" applyBorder="1" applyAlignment="1">
      <alignment horizontal="right" vertical="center" shrinkToFit="1"/>
    </xf>
    <xf numFmtId="177" fontId="1" fillId="0" borderId="14" xfId="1" applyNumberFormat="1" applyFont="1" applyBorder="1" applyAlignment="1">
      <alignment horizontal="right" vertical="center" shrinkToFit="1"/>
    </xf>
    <xf numFmtId="0" fontId="8" fillId="5" borderId="8" xfId="0" applyFont="1" applyFill="1" applyBorder="1" applyAlignment="1" applyProtection="1">
      <alignment horizontal="center" vertical="center"/>
      <protection locked="0"/>
    </xf>
    <xf numFmtId="177" fontId="1" fillId="0" borderId="50" xfId="0" applyNumberFormat="1" applyFont="1" applyBorder="1" applyAlignment="1">
      <alignment horizontal="center" vertical="center"/>
    </xf>
    <xf numFmtId="177" fontId="1" fillId="0" borderId="62" xfId="0" applyNumberFormat="1" applyFont="1" applyBorder="1" applyAlignment="1">
      <alignment horizontal="center" vertical="center"/>
    </xf>
    <xf numFmtId="0" fontId="5" fillId="3" borderId="0" xfId="0" applyFont="1" applyFill="1" applyAlignment="1" applyProtection="1">
      <alignment horizontal="left" vertical="center" wrapText="1"/>
      <protection locked="0"/>
    </xf>
    <xf numFmtId="0" fontId="1" fillId="0" borderId="0" xfId="0" applyFont="1" applyAlignment="1">
      <alignment horizontal="center" vertical="center"/>
    </xf>
    <xf numFmtId="0" fontId="5" fillId="0" borderId="0" xfId="0" applyFont="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3" borderId="0" xfId="0" applyFont="1" applyFill="1" applyAlignment="1" applyProtection="1">
      <alignment horizontal="center" vertical="center" wrapText="1"/>
      <protection locked="0"/>
    </xf>
    <xf numFmtId="180" fontId="1" fillId="3" borderId="8" xfId="0" applyNumberFormat="1" applyFont="1" applyFill="1" applyBorder="1" applyAlignment="1">
      <alignment horizontal="center" vertical="center"/>
    </xf>
    <xf numFmtId="180" fontId="1" fillId="0" borderId="8" xfId="0" applyNumberFormat="1" applyFont="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179" fontId="1" fillId="0" borderId="8" xfId="0" applyNumberFormat="1" applyFont="1" applyBorder="1" applyAlignment="1">
      <alignment horizontal="center" vertical="center"/>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4" borderId="58"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7" xfId="0" applyFont="1" applyFill="1" applyBorder="1" applyAlignment="1" applyProtection="1">
      <alignment horizontal="center" vertical="center"/>
      <protection locked="0"/>
    </xf>
    <xf numFmtId="0" fontId="8" fillId="2" borderId="137" xfId="0" applyFont="1" applyFill="1" applyBorder="1" applyAlignment="1" applyProtection="1">
      <alignment horizontal="center" vertical="center"/>
      <protection locked="0"/>
    </xf>
    <xf numFmtId="0" fontId="8" fillId="4" borderId="72" xfId="0" applyFont="1" applyFill="1" applyBorder="1" applyAlignment="1" applyProtection="1">
      <alignment horizontal="center" vertical="center"/>
      <protection locked="0"/>
    </xf>
    <xf numFmtId="0" fontId="8" fillId="4" borderId="153"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4" borderId="131" xfId="0" applyFont="1" applyFill="1" applyBorder="1" applyAlignment="1" applyProtection="1">
      <alignment horizontal="center" vertical="center"/>
      <protection locked="0"/>
    </xf>
    <xf numFmtId="0" fontId="8" fillId="4" borderId="73" xfId="0" applyFont="1" applyFill="1" applyBorder="1" applyAlignment="1" applyProtection="1">
      <alignment horizontal="center" vertical="center"/>
      <protection locked="0"/>
    </xf>
    <xf numFmtId="0" fontId="8" fillId="4" borderId="132" xfId="0" applyFont="1" applyFill="1" applyBorder="1" applyAlignment="1" applyProtection="1">
      <alignment horizontal="center" vertical="center"/>
      <protection locked="0"/>
    </xf>
    <xf numFmtId="177" fontId="1" fillId="0" borderId="15" xfId="1" applyNumberFormat="1" applyFont="1" applyBorder="1" applyAlignment="1">
      <alignment horizontal="right" vertical="center" shrinkToFit="1"/>
    </xf>
    <xf numFmtId="177" fontId="1" fillId="0" borderId="25" xfId="1" applyNumberFormat="1" applyFont="1" applyBorder="1" applyAlignment="1">
      <alignment horizontal="right" vertical="center" shrinkToFit="1"/>
    </xf>
    <xf numFmtId="0" fontId="8" fillId="2" borderId="94"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37" xfId="0" applyFont="1"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4" borderId="95" xfId="0" applyFont="1" applyFill="1" applyBorder="1" applyAlignment="1" applyProtection="1">
      <alignment horizontal="center" vertical="center" shrinkToFit="1"/>
      <protection locked="0"/>
    </xf>
    <xf numFmtId="0" fontId="8" fillId="4" borderId="73" xfId="0" applyFont="1" applyFill="1" applyBorder="1" applyAlignment="1" applyProtection="1">
      <alignment horizontal="center" vertical="center" shrinkToFit="1"/>
      <protection locked="0"/>
    </xf>
    <xf numFmtId="0" fontId="8" fillId="4" borderId="19" xfId="0" applyFont="1" applyFill="1" applyBorder="1" applyAlignment="1" applyProtection="1">
      <alignment horizontal="center" vertical="center" shrinkToFit="1"/>
      <protection locked="0"/>
    </xf>
    <xf numFmtId="177" fontId="1" fillId="0" borderId="73" xfId="0" applyNumberFormat="1" applyFont="1" applyBorder="1" applyAlignment="1">
      <alignment horizontal="left" vertical="center" wrapText="1"/>
    </xf>
    <xf numFmtId="182" fontId="1" fillId="0" borderId="73" xfId="0" applyNumberFormat="1" applyFont="1" applyBorder="1" applyAlignment="1">
      <alignment horizontal="left" vertical="center" wrapText="1"/>
    </xf>
    <xf numFmtId="177" fontId="1" fillId="3" borderId="158" xfId="0" applyNumberFormat="1" applyFont="1" applyFill="1" applyBorder="1" applyAlignment="1">
      <alignment horizontal="center" vertical="center" wrapText="1"/>
    </xf>
    <xf numFmtId="177" fontId="1" fillId="3" borderId="159" xfId="0" applyNumberFormat="1" applyFont="1" applyFill="1" applyBorder="1" applyAlignment="1">
      <alignment horizontal="center" vertical="center" wrapText="1"/>
    </xf>
    <xf numFmtId="177" fontId="1" fillId="3" borderId="160" xfId="0" applyNumberFormat="1" applyFont="1" applyFill="1" applyBorder="1" applyAlignment="1">
      <alignment horizontal="center" vertical="center" wrapText="1"/>
    </xf>
    <xf numFmtId="177" fontId="1" fillId="3" borderId="161" xfId="0" applyNumberFormat="1" applyFont="1" applyFill="1" applyBorder="1" applyAlignment="1">
      <alignment horizontal="center" vertical="center" wrapText="1"/>
    </xf>
    <xf numFmtId="177" fontId="1" fillId="3" borderId="128" xfId="0" applyNumberFormat="1" applyFont="1" applyFill="1" applyBorder="1" applyAlignment="1">
      <alignment horizontal="center" vertical="center" wrapText="1"/>
    </xf>
    <xf numFmtId="177" fontId="1" fillId="3" borderId="129" xfId="0" applyNumberFormat="1" applyFont="1" applyFill="1" applyBorder="1" applyAlignment="1">
      <alignment horizontal="center" vertical="center" wrapText="1"/>
    </xf>
    <xf numFmtId="177" fontId="1" fillId="3" borderId="130" xfId="0" applyNumberFormat="1" applyFont="1" applyFill="1" applyBorder="1" applyAlignment="1">
      <alignment horizontal="center" vertical="center" wrapText="1"/>
    </xf>
    <xf numFmtId="177" fontId="1" fillId="3" borderId="134" xfId="0" applyNumberFormat="1" applyFont="1" applyFill="1" applyBorder="1" applyAlignment="1">
      <alignment horizontal="center" vertical="center" wrapText="1"/>
    </xf>
    <xf numFmtId="177" fontId="1" fillId="3" borderId="135" xfId="0" applyNumberFormat="1" applyFont="1" applyFill="1" applyBorder="1" applyAlignment="1">
      <alignment horizontal="center" vertical="center" wrapText="1"/>
    </xf>
    <xf numFmtId="177" fontId="1" fillId="3" borderId="136" xfId="0" applyNumberFormat="1" applyFont="1" applyFill="1" applyBorder="1" applyAlignment="1">
      <alignment horizontal="center" vertical="center" wrapText="1"/>
    </xf>
  </cellXfs>
  <cellStyles count="6">
    <cellStyle name="桁区切り" xfId="1" builtinId="6"/>
    <cellStyle name="標準" xfId="0" builtinId="0"/>
    <cellStyle name="標準 2" xfId="2" xr:uid="{060EAE08-B5B7-45AF-A8C3-4DC37210519D}"/>
    <cellStyle name="標準 2 2" xfId="4" xr:uid="{DD6A4AD1-76EE-4431-8C36-6FE86C1A285F}"/>
    <cellStyle name="標準 3" xfId="3" xr:uid="{1490B832-39B4-46B8-8C97-17A667118341}"/>
    <cellStyle name="標準 4" xfId="5" xr:uid="{28AFB3CD-33CE-4E9F-8715-D5F18C942332}"/>
  </cellStyles>
  <dxfs count="2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1A00-000002000000}"/>
            </a:ext>
          </a:extLst>
        </xdr:cNvPr>
        <xdr:cNvSpPr/>
      </xdr:nvSpPr>
      <xdr:spPr>
        <a:xfrm>
          <a:off x="5095875" y="826770"/>
          <a:ext cx="76200" cy="40767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335280" y="1637538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1D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230505" y="1610106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20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2000-000003000000}"/>
            </a:ext>
          </a:extLst>
        </xdr:cNvPr>
        <xdr:cNvSpPr/>
      </xdr:nvSpPr>
      <xdr:spPr>
        <a:xfrm>
          <a:off x="230505" y="14479905"/>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0505" y="1546098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5095875" y="826770"/>
          <a:ext cx="76200" cy="40767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35280" y="1573530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5095875" y="826770"/>
          <a:ext cx="76200" cy="40767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335280" y="1652778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E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240030" y="1552765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95250" y="16095345"/>
          <a:ext cx="12582525"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14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125730" y="1854327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17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163830" y="1525524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12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133</v>
      </c>
      <c r="D1" s="5"/>
      <c r="E1" s="5"/>
      <c r="F1" s="5"/>
      <c r="G1" s="5"/>
      <c r="H1" s="5"/>
      <c r="I1" s="5"/>
      <c r="J1" s="5"/>
      <c r="M1" s="7" t="s">
        <v>0</v>
      </c>
      <c r="P1" s="5"/>
      <c r="Q1" s="5"/>
      <c r="R1" s="5"/>
      <c r="S1" s="5"/>
      <c r="T1" s="5"/>
      <c r="U1" s="5"/>
      <c r="V1" s="5"/>
      <c r="W1" s="5"/>
      <c r="AS1" s="9" t="s">
        <v>29</v>
      </c>
      <c r="AT1" s="309" t="s">
        <v>124</v>
      </c>
      <c r="AU1" s="310"/>
      <c r="AV1" s="310"/>
      <c r="AW1" s="310"/>
      <c r="AX1" s="310"/>
      <c r="AY1" s="310"/>
      <c r="AZ1" s="310"/>
      <c r="BA1" s="310"/>
      <c r="BB1" s="310"/>
      <c r="BC1" s="310"/>
      <c r="BD1" s="310"/>
      <c r="BE1" s="310"/>
      <c r="BF1" s="310"/>
      <c r="BG1" s="310"/>
      <c r="BH1" s="310"/>
      <c r="BI1" s="310"/>
      <c r="BJ1" s="9" t="s">
        <v>2</v>
      </c>
    </row>
    <row r="2" spans="2:67" s="8" customFormat="1" ht="20.25" customHeight="1" x14ac:dyDescent="0.4">
      <c r="J2" s="7"/>
      <c r="M2" s="7"/>
      <c r="N2" s="7"/>
      <c r="P2" s="9"/>
      <c r="Q2" s="9"/>
      <c r="R2" s="9"/>
      <c r="S2" s="9"/>
      <c r="T2" s="9"/>
      <c r="U2" s="9"/>
      <c r="V2" s="9"/>
      <c r="W2" s="9"/>
      <c r="AB2" s="9" t="s">
        <v>26</v>
      </c>
      <c r="AC2" s="311">
        <v>6</v>
      </c>
      <c r="AD2" s="311"/>
      <c r="AE2" s="9" t="s">
        <v>27</v>
      </c>
      <c r="AF2" s="312">
        <f>IF(AC2=0,"",YEAR(DATE(2018+AC2,1,1)))</f>
        <v>2024</v>
      </c>
      <c r="AG2" s="312"/>
      <c r="AH2" s="8" t="s">
        <v>28</v>
      </c>
      <c r="AI2" s="8" t="s">
        <v>1</v>
      </c>
      <c r="AJ2" s="311">
        <v>4</v>
      </c>
      <c r="AK2" s="311"/>
      <c r="AL2" s="8" t="s">
        <v>23</v>
      </c>
      <c r="AS2" s="9" t="s">
        <v>30</v>
      </c>
      <c r="AT2" s="311" t="s">
        <v>83</v>
      </c>
      <c r="AU2" s="311"/>
      <c r="AV2" s="311"/>
      <c r="AW2" s="311"/>
      <c r="AX2" s="311"/>
      <c r="AY2" s="311"/>
      <c r="AZ2" s="311"/>
      <c r="BA2" s="311"/>
      <c r="BB2" s="311"/>
      <c r="BC2" s="311"/>
      <c r="BD2" s="311"/>
      <c r="BE2" s="311"/>
      <c r="BF2" s="311"/>
      <c r="BG2" s="311"/>
      <c r="BH2" s="311"/>
      <c r="BI2" s="311"/>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313" t="s">
        <v>103</v>
      </c>
      <c r="BF3" s="314"/>
      <c r="BG3" s="314"/>
      <c r="BH3" s="315"/>
      <c r="BI3" s="9"/>
    </row>
    <row r="4" spans="2:67" s="8" customFormat="1" ht="20.25" customHeight="1" x14ac:dyDescent="0.4">
      <c r="J4" s="7"/>
      <c r="M4" s="7"/>
      <c r="O4" s="9"/>
      <c r="P4" s="9"/>
      <c r="Q4" s="9"/>
      <c r="R4" s="9"/>
      <c r="S4" s="9"/>
      <c r="T4" s="9"/>
      <c r="U4" s="9"/>
      <c r="AC4" s="12"/>
      <c r="AD4" s="12"/>
      <c r="AE4" s="12"/>
      <c r="AF4" s="13"/>
      <c r="AG4" s="12"/>
      <c r="BD4" s="14" t="s">
        <v>105</v>
      </c>
      <c r="BE4" s="313" t="s">
        <v>104</v>
      </c>
      <c r="BF4" s="314"/>
      <c r="BG4" s="314"/>
      <c r="BH4" s="315"/>
      <c r="BI4" s="9"/>
    </row>
    <row r="5" spans="2:67" s="8" customFormat="1" ht="9" customHeight="1" x14ac:dyDescent="0.4">
      <c r="J5" s="7"/>
      <c r="M5" s="7"/>
      <c r="O5" s="9"/>
      <c r="P5" s="9"/>
      <c r="Q5" s="9"/>
      <c r="R5" s="9"/>
      <c r="S5" s="9"/>
      <c r="T5" s="9"/>
      <c r="U5" s="9"/>
      <c r="AC5" s="94"/>
      <c r="AD5" s="9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5"/>
      <c r="L6" s="25"/>
      <c r="M6" s="25"/>
      <c r="N6" s="23"/>
      <c r="O6" s="25"/>
      <c r="P6" s="25"/>
      <c r="Q6" s="25"/>
      <c r="AJ6" s="6"/>
      <c r="AK6" s="6"/>
      <c r="AL6" s="6"/>
      <c r="AM6" s="6"/>
      <c r="AN6" s="6"/>
      <c r="AO6" s="6" t="s">
        <v>109</v>
      </c>
      <c r="AP6" s="6"/>
      <c r="AQ6" s="6"/>
      <c r="AR6" s="6"/>
      <c r="AS6" s="6"/>
      <c r="AT6" s="6"/>
      <c r="AU6" s="6"/>
      <c r="AW6" s="21"/>
      <c r="AX6" s="21"/>
      <c r="AY6" s="2"/>
      <c r="AZ6" s="6"/>
      <c r="BA6" s="345">
        <v>40</v>
      </c>
      <c r="BB6" s="346"/>
      <c r="BC6" s="2" t="s">
        <v>21</v>
      </c>
      <c r="BD6" s="6"/>
      <c r="BE6" s="345">
        <v>160</v>
      </c>
      <c r="BF6" s="346"/>
      <c r="BG6" s="2" t="s">
        <v>22</v>
      </c>
      <c r="BH6" s="6"/>
      <c r="BI6" s="15"/>
    </row>
    <row r="7" spans="2:67" s="8" customFormat="1" ht="5.25" customHeight="1" x14ac:dyDescent="0.4">
      <c r="B7" s="5"/>
      <c r="C7" s="24"/>
      <c r="D7" s="24"/>
      <c r="E7" s="24"/>
      <c r="F7" s="24"/>
      <c r="G7" s="24"/>
      <c r="H7" s="24"/>
      <c r="I7" s="24"/>
      <c r="J7" s="25"/>
      <c r="K7" s="25"/>
      <c r="L7" s="25"/>
      <c r="M7" s="23"/>
      <c r="N7" s="25"/>
      <c r="O7" s="25"/>
      <c r="P7" s="25"/>
      <c r="Q7" s="25"/>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26"/>
      <c r="C8" s="23"/>
      <c r="D8" s="23"/>
      <c r="E8" s="23"/>
      <c r="F8" s="23"/>
      <c r="G8" s="23"/>
      <c r="H8" s="23"/>
      <c r="I8" s="23"/>
      <c r="J8" s="25"/>
      <c r="K8" s="25"/>
      <c r="L8" s="25"/>
      <c r="M8" s="23"/>
      <c r="N8" s="25"/>
      <c r="O8" s="25"/>
      <c r="P8" s="25"/>
      <c r="Q8" s="25"/>
      <c r="AJ8" s="19"/>
      <c r="AK8" s="19"/>
      <c r="AL8" s="19"/>
      <c r="AM8" s="6"/>
      <c r="AN8" s="15"/>
      <c r="AO8" s="20"/>
      <c r="AP8" s="20"/>
      <c r="AQ8" s="5"/>
      <c r="AR8" s="21"/>
      <c r="AS8" s="21"/>
      <c r="AT8" s="21"/>
      <c r="AU8" s="22"/>
      <c r="AV8" s="22"/>
      <c r="AW8" s="6"/>
      <c r="AX8" s="21"/>
      <c r="AY8" s="21"/>
      <c r="AZ8" s="23"/>
      <c r="BA8" s="6"/>
      <c r="BB8" s="6" t="s">
        <v>25</v>
      </c>
      <c r="BC8" s="6"/>
      <c r="BD8" s="6"/>
      <c r="BE8" s="347">
        <f>DAY(EOMONTH(DATE(AF2,AJ2,1),0))</f>
        <v>30</v>
      </c>
      <c r="BF8" s="348"/>
      <c r="BG8" s="6" t="s">
        <v>24</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349" t="s">
        <v>19</v>
      </c>
      <c r="C10" s="336" t="s">
        <v>113</v>
      </c>
      <c r="D10" s="318"/>
      <c r="E10" s="106"/>
      <c r="F10" s="103"/>
      <c r="G10" s="106"/>
      <c r="H10" s="103"/>
      <c r="I10" s="352" t="s">
        <v>127</v>
      </c>
      <c r="J10" s="353"/>
      <c r="K10" s="316" t="s">
        <v>128</v>
      </c>
      <c r="L10" s="317"/>
      <c r="M10" s="317"/>
      <c r="N10" s="318"/>
      <c r="O10" s="316" t="s">
        <v>129</v>
      </c>
      <c r="P10" s="317"/>
      <c r="Q10" s="317"/>
      <c r="R10" s="317"/>
      <c r="S10" s="318"/>
      <c r="T10" s="117"/>
      <c r="U10" s="117"/>
      <c r="V10" s="118"/>
      <c r="W10" s="325" t="s">
        <v>130</v>
      </c>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7" t="str">
        <f>IF(BE3="４週","(9)1～4週目の勤務時間数合計","(9)1か月の勤務時間数　合計")</f>
        <v>(9)1～4週目の勤務時間数合計</v>
      </c>
      <c r="BC10" s="328"/>
      <c r="BD10" s="333" t="s">
        <v>131</v>
      </c>
      <c r="BE10" s="328"/>
      <c r="BF10" s="336" t="s">
        <v>132</v>
      </c>
      <c r="BG10" s="317"/>
      <c r="BH10" s="317"/>
      <c r="BI10" s="317"/>
      <c r="BJ10" s="337"/>
    </row>
    <row r="11" spans="2:67" ht="20.25" customHeight="1" x14ac:dyDescent="0.4">
      <c r="B11" s="350"/>
      <c r="C11" s="338"/>
      <c r="D11" s="321"/>
      <c r="E11" s="107"/>
      <c r="F11" s="104"/>
      <c r="G11" s="107"/>
      <c r="H11" s="104"/>
      <c r="I11" s="354"/>
      <c r="J11" s="355"/>
      <c r="K11" s="319"/>
      <c r="L11" s="320"/>
      <c r="M11" s="320"/>
      <c r="N11" s="321"/>
      <c r="O11" s="319"/>
      <c r="P11" s="320"/>
      <c r="Q11" s="320"/>
      <c r="R11" s="320"/>
      <c r="S11" s="321"/>
      <c r="T11" s="119"/>
      <c r="U11" s="119"/>
      <c r="V11" s="120"/>
      <c r="W11" s="342" t="s">
        <v>11</v>
      </c>
      <c r="X11" s="342"/>
      <c r="Y11" s="342"/>
      <c r="Z11" s="342"/>
      <c r="AA11" s="342"/>
      <c r="AB11" s="342"/>
      <c r="AC11" s="343"/>
      <c r="AD11" s="344" t="s">
        <v>12</v>
      </c>
      <c r="AE11" s="342"/>
      <c r="AF11" s="342"/>
      <c r="AG11" s="342"/>
      <c r="AH11" s="342"/>
      <c r="AI11" s="342"/>
      <c r="AJ11" s="343"/>
      <c r="AK11" s="344" t="s">
        <v>13</v>
      </c>
      <c r="AL11" s="342"/>
      <c r="AM11" s="342"/>
      <c r="AN11" s="342"/>
      <c r="AO11" s="342"/>
      <c r="AP11" s="342"/>
      <c r="AQ11" s="343"/>
      <c r="AR11" s="344" t="s">
        <v>14</v>
      </c>
      <c r="AS11" s="342"/>
      <c r="AT11" s="342"/>
      <c r="AU11" s="342"/>
      <c r="AV11" s="342"/>
      <c r="AW11" s="342"/>
      <c r="AX11" s="343"/>
      <c r="AY11" s="344" t="s">
        <v>15</v>
      </c>
      <c r="AZ11" s="342"/>
      <c r="BA11" s="342"/>
      <c r="BB11" s="329"/>
      <c r="BC11" s="330"/>
      <c r="BD11" s="334"/>
      <c r="BE11" s="330"/>
      <c r="BF11" s="338"/>
      <c r="BG11" s="320"/>
      <c r="BH11" s="320"/>
      <c r="BI11" s="320"/>
      <c r="BJ11" s="339"/>
    </row>
    <row r="12" spans="2:67" ht="20.25" customHeight="1" x14ac:dyDescent="0.4">
      <c r="B12" s="350"/>
      <c r="C12" s="338"/>
      <c r="D12" s="321"/>
      <c r="E12" s="107"/>
      <c r="F12" s="104"/>
      <c r="G12" s="107"/>
      <c r="H12" s="104"/>
      <c r="I12" s="354"/>
      <c r="J12" s="355"/>
      <c r="K12" s="319"/>
      <c r="L12" s="320"/>
      <c r="M12" s="320"/>
      <c r="N12" s="321"/>
      <c r="O12" s="319"/>
      <c r="P12" s="320"/>
      <c r="Q12" s="320"/>
      <c r="R12" s="320"/>
      <c r="S12" s="321"/>
      <c r="T12" s="119"/>
      <c r="U12" s="119"/>
      <c r="V12" s="120"/>
      <c r="W12" s="80">
        <v>1</v>
      </c>
      <c r="X12" s="81">
        <v>2</v>
      </c>
      <c r="Y12" s="81">
        <v>3</v>
      </c>
      <c r="Z12" s="81">
        <v>4</v>
      </c>
      <c r="AA12" s="81">
        <v>5</v>
      </c>
      <c r="AB12" s="81">
        <v>6</v>
      </c>
      <c r="AC12" s="82">
        <v>7</v>
      </c>
      <c r="AD12" s="83">
        <v>8</v>
      </c>
      <c r="AE12" s="81">
        <v>9</v>
      </c>
      <c r="AF12" s="81">
        <v>10</v>
      </c>
      <c r="AG12" s="81">
        <v>11</v>
      </c>
      <c r="AH12" s="81">
        <v>12</v>
      </c>
      <c r="AI12" s="81">
        <v>13</v>
      </c>
      <c r="AJ12" s="82">
        <v>14</v>
      </c>
      <c r="AK12" s="80">
        <v>15</v>
      </c>
      <c r="AL12" s="81">
        <v>16</v>
      </c>
      <c r="AM12" s="81">
        <v>17</v>
      </c>
      <c r="AN12" s="81">
        <v>18</v>
      </c>
      <c r="AO12" s="81">
        <v>19</v>
      </c>
      <c r="AP12" s="81">
        <v>20</v>
      </c>
      <c r="AQ12" s="82">
        <v>21</v>
      </c>
      <c r="AR12" s="83">
        <v>22</v>
      </c>
      <c r="AS12" s="81">
        <v>23</v>
      </c>
      <c r="AT12" s="81">
        <v>24</v>
      </c>
      <c r="AU12" s="81">
        <v>25</v>
      </c>
      <c r="AV12" s="81">
        <v>26</v>
      </c>
      <c r="AW12" s="81">
        <v>27</v>
      </c>
      <c r="AX12" s="82">
        <v>28</v>
      </c>
      <c r="AY12" s="83" t="str">
        <f>IF($BE$3="実績",IF(DAY(DATE($AF$2,$AJ$2,29))=29,29,""),"")</f>
        <v/>
      </c>
      <c r="AZ12" s="81" t="str">
        <f>IF($BE$3="実績",IF(DAY(DATE($AF$2,$AJ$2,30))=30,30,""),"")</f>
        <v/>
      </c>
      <c r="BA12" s="82" t="str">
        <f>IF($BE$3="実績",IF(DAY(DATE($AF$2,$AJ$2,31))=31,31,""),"")</f>
        <v/>
      </c>
      <c r="BB12" s="329"/>
      <c r="BC12" s="330"/>
      <c r="BD12" s="334"/>
      <c r="BE12" s="330"/>
      <c r="BF12" s="338"/>
      <c r="BG12" s="320"/>
      <c r="BH12" s="320"/>
      <c r="BI12" s="320"/>
      <c r="BJ12" s="339"/>
    </row>
    <row r="13" spans="2:67" ht="20.25" hidden="1" customHeight="1" x14ac:dyDescent="0.4">
      <c r="B13" s="350"/>
      <c r="C13" s="338"/>
      <c r="D13" s="321"/>
      <c r="E13" s="107"/>
      <c r="F13" s="104"/>
      <c r="G13" s="107"/>
      <c r="H13" s="104"/>
      <c r="I13" s="354"/>
      <c r="J13" s="355"/>
      <c r="K13" s="319"/>
      <c r="L13" s="320"/>
      <c r="M13" s="320"/>
      <c r="N13" s="321"/>
      <c r="O13" s="319"/>
      <c r="P13" s="320"/>
      <c r="Q13" s="320"/>
      <c r="R13" s="320"/>
      <c r="S13" s="321"/>
      <c r="T13" s="119"/>
      <c r="U13" s="119"/>
      <c r="V13" s="120"/>
      <c r="W13" s="80">
        <f>WEEKDAY(DATE($AF$2,$AJ$2,1))</f>
        <v>2</v>
      </c>
      <c r="X13" s="81">
        <f>WEEKDAY(DATE($AF$2,$AJ$2,2))</f>
        <v>3</v>
      </c>
      <c r="Y13" s="81">
        <f>WEEKDAY(DATE($AF$2,$AJ$2,3))</f>
        <v>4</v>
      </c>
      <c r="Z13" s="81">
        <f>WEEKDAY(DATE($AF$2,$AJ$2,4))</f>
        <v>5</v>
      </c>
      <c r="AA13" s="81">
        <f>WEEKDAY(DATE($AF$2,$AJ$2,5))</f>
        <v>6</v>
      </c>
      <c r="AB13" s="81">
        <f>WEEKDAY(DATE($AF$2,$AJ$2,6))</f>
        <v>7</v>
      </c>
      <c r="AC13" s="82">
        <f>WEEKDAY(DATE($AF$2,$AJ$2,7))</f>
        <v>1</v>
      </c>
      <c r="AD13" s="83">
        <f>WEEKDAY(DATE($AF$2,$AJ$2,8))</f>
        <v>2</v>
      </c>
      <c r="AE13" s="81">
        <f>WEEKDAY(DATE($AF$2,$AJ$2,9))</f>
        <v>3</v>
      </c>
      <c r="AF13" s="81">
        <f>WEEKDAY(DATE($AF$2,$AJ$2,10))</f>
        <v>4</v>
      </c>
      <c r="AG13" s="81">
        <f>WEEKDAY(DATE($AF$2,$AJ$2,11))</f>
        <v>5</v>
      </c>
      <c r="AH13" s="81">
        <f>WEEKDAY(DATE($AF$2,$AJ$2,12))</f>
        <v>6</v>
      </c>
      <c r="AI13" s="81">
        <f>WEEKDAY(DATE($AF$2,$AJ$2,13))</f>
        <v>7</v>
      </c>
      <c r="AJ13" s="82">
        <f>WEEKDAY(DATE($AF$2,$AJ$2,14))</f>
        <v>1</v>
      </c>
      <c r="AK13" s="83">
        <f>WEEKDAY(DATE($AF$2,$AJ$2,15))</f>
        <v>2</v>
      </c>
      <c r="AL13" s="81">
        <f>WEEKDAY(DATE($AF$2,$AJ$2,16))</f>
        <v>3</v>
      </c>
      <c r="AM13" s="81">
        <f>WEEKDAY(DATE($AF$2,$AJ$2,17))</f>
        <v>4</v>
      </c>
      <c r="AN13" s="81">
        <f>WEEKDAY(DATE($AF$2,$AJ$2,18))</f>
        <v>5</v>
      </c>
      <c r="AO13" s="81">
        <f>WEEKDAY(DATE($AF$2,$AJ$2,19))</f>
        <v>6</v>
      </c>
      <c r="AP13" s="81">
        <f>WEEKDAY(DATE($AF$2,$AJ$2,20))</f>
        <v>7</v>
      </c>
      <c r="AQ13" s="82">
        <f>WEEKDAY(DATE($AF$2,$AJ$2,21))</f>
        <v>1</v>
      </c>
      <c r="AR13" s="83">
        <f>WEEKDAY(DATE($AF$2,$AJ$2,22))</f>
        <v>2</v>
      </c>
      <c r="AS13" s="81">
        <f>WEEKDAY(DATE($AF$2,$AJ$2,23))</f>
        <v>3</v>
      </c>
      <c r="AT13" s="81">
        <f>WEEKDAY(DATE($AF$2,$AJ$2,24))</f>
        <v>4</v>
      </c>
      <c r="AU13" s="81">
        <f>WEEKDAY(DATE($AF$2,$AJ$2,25))</f>
        <v>5</v>
      </c>
      <c r="AV13" s="81">
        <f>WEEKDAY(DATE($AF$2,$AJ$2,26))</f>
        <v>6</v>
      </c>
      <c r="AW13" s="81">
        <f>WEEKDAY(DATE($AF$2,$AJ$2,27))</f>
        <v>7</v>
      </c>
      <c r="AX13" s="82">
        <f>WEEKDAY(DATE($AF$2,$AJ$2,28))</f>
        <v>1</v>
      </c>
      <c r="AY13" s="83">
        <f>IF(AY12=29,WEEKDAY(DATE($AF$2,$AJ$2,29)),0)</f>
        <v>0</v>
      </c>
      <c r="AZ13" s="81">
        <f>IF(AZ12=30,WEEKDAY(DATE($AF$2,$AJ$2,30)),0)</f>
        <v>0</v>
      </c>
      <c r="BA13" s="82">
        <f>IF(BA12=31,WEEKDAY(DATE($AF$2,$AJ$2,31)),0)</f>
        <v>0</v>
      </c>
      <c r="BB13" s="329"/>
      <c r="BC13" s="330"/>
      <c r="BD13" s="334"/>
      <c r="BE13" s="330"/>
      <c r="BF13" s="338"/>
      <c r="BG13" s="320"/>
      <c r="BH13" s="320"/>
      <c r="BI13" s="320"/>
      <c r="BJ13" s="339"/>
    </row>
    <row r="14" spans="2:67" ht="20.25" customHeight="1" thickBot="1" x14ac:dyDescent="0.45">
      <c r="B14" s="351"/>
      <c r="C14" s="340"/>
      <c r="D14" s="324"/>
      <c r="E14" s="108"/>
      <c r="F14" s="105"/>
      <c r="G14" s="108"/>
      <c r="H14" s="105"/>
      <c r="I14" s="356"/>
      <c r="J14" s="357"/>
      <c r="K14" s="322"/>
      <c r="L14" s="323"/>
      <c r="M14" s="323"/>
      <c r="N14" s="324"/>
      <c r="O14" s="322"/>
      <c r="P14" s="323"/>
      <c r="Q14" s="323"/>
      <c r="R14" s="323"/>
      <c r="S14" s="324"/>
      <c r="T14" s="121"/>
      <c r="U14" s="121"/>
      <c r="V14" s="122"/>
      <c r="W14" s="84" t="str">
        <f>IF(W13=1,"日",IF(W13=2,"月",IF(W13=3,"火",IF(W13=4,"水",IF(W13=5,"木",IF(W13=6,"金","土"))))))</f>
        <v>月</v>
      </c>
      <c r="X14" s="85" t="str">
        <f t="shared" ref="X14:AX14" si="0">IF(X13=1,"日",IF(X13=2,"月",IF(X13=3,"火",IF(X13=4,"水",IF(X13=5,"木",IF(X13=6,"金","土"))))))</f>
        <v>火</v>
      </c>
      <c r="Y14" s="85" t="str">
        <f t="shared" si="0"/>
        <v>水</v>
      </c>
      <c r="Z14" s="85" t="str">
        <f t="shared" si="0"/>
        <v>木</v>
      </c>
      <c r="AA14" s="85" t="str">
        <f t="shared" si="0"/>
        <v>金</v>
      </c>
      <c r="AB14" s="85" t="str">
        <f t="shared" si="0"/>
        <v>土</v>
      </c>
      <c r="AC14" s="86" t="str">
        <f t="shared" si="0"/>
        <v>日</v>
      </c>
      <c r="AD14" s="87" t="str">
        <f>IF(AD13=1,"日",IF(AD13=2,"月",IF(AD13=3,"火",IF(AD13=4,"水",IF(AD13=5,"木",IF(AD13=6,"金","土"))))))</f>
        <v>月</v>
      </c>
      <c r="AE14" s="85" t="str">
        <f t="shared" si="0"/>
        <v>火</v>
      </c>
      <c r="AF14" s="85" t="str">
        <f t="shared" si="0"/>
        <v>水</v>
      </c>
      <c r="AG14" s="85" t="str">
        <f t="shared" si="0"/>
        <v>木</v>
      </c>
      <c r="AH14" s="85" t="str">
        <f t="shared" si="0"/>
        <v>金</v>
      </c>
      <c r="AI14" s="85" t="str">
        <f t="shared" si="0"/>
        <v>土</v>
      </c>
      <c r="AJ14" s="86" t="str">
        <f t="shared" si="0"/>
        <v>日</v>
      </c>
      <c r="AK14" s="87" t="str">
        <f>IF(AK13=1,"日",IF(AK13=2,"月",IF(AK13=3,"火",IF(AK13=4,"水",IF(AK13=5,"木",IF(AK13=6,"金","土"))))))</f>
        <v>月</v>
      </c>
      <c r="AL14" s="85" t="str">
        <f t="shared" si="0"/>
        <v>火</v>
      </c>
      <c r="AM14" s="85" t="str">
        <f t="shared" si="0"/>
        <v>水</v>
      </c>
      <c r="AN14" s="85" t="str">
        <f t="shared" si="0"/>
        <v>木</v>
      </c>
      <c r="AO14" s="85" t="str">
        <f t="shared" si="0"/>
        <v>金</v>
      </c>
      <c r="AP14" s="85" t="str">
        <f t="shared" si="0"/>
        <v>土</v>
      </c>
      <c r="AQ14" s="86" t="str">
        <f t="shared" si="0"/>
        <v>日</v>
      </c>
      <c r="AR14" s="87" t="str">
        <f>IF(AR13=1,"日",IF(AR13=2,"月",IF(AR13=3,"火",IF(AR13=4,"水",IF(AR13=5,"木",IF(AR13=6,"金","土"))))))</f>
        <v>月</v>
      </c>
      <c r="AS14" s="85" t="str">
        <f t="shared" si="0"/>
        <v>火</v>
      </c>
      <c r="AT14" s="85" t="str">
        <f t="shared" si="0"/>
        <v>水</v>
      </c>
      <c r="AU14" s="85" t="str">
        <f t="shared" si="0"/>
        <v>木</v>
      </c>
      <c r="AV14" s="85" t="str">
        <f t="shared" si="0"/>
        <v>金</v>
      </c>
      <c r="AW14" s="85" t="str">
        <f t="shared" si="0"/>
        <v>土</v>
      </c>
      <c r="AX14" s="86" t="str">
        <f t="shared" si="0"/>
        <v>日</v>
      </c>
      <c r="AY14" s="85" t="str">
        <f>IF(AY13=1,"日",IF(AY13=2,"月",IF(AY13=3,"火",IF(AY13=4,"水",IF(AY13=5,"木",IF(AY13=6,"金",IF(AY13=0,"","土")))))))</f>
        <v/>
      </c>
      <c r="AZ14" s="85" t="str">
        <f>IF(AZ13=1,"日",IF(AZ13=2,"月",IF(AZ13=3,"火",IF(AZ13=4,"水",IF(AZ13=5,"木",IF(AZ13=6,"金",IF(AZ13=0,"","土")))))))</f>
        <v/>
      </c>
      <c r="BA14" s="85" t="str">
        <f>IF(BA13=1,"日",IF(BA13=2,"月",IF(BA13=3,"火",IF(BA13=4,"水",IF(BA13=5,"木",IF(BA13=6,"金",IF(BA13=0,"","土")))))))</f>
        <v/>
      </c>
      <c r="BB14" s="331"/>
      <c r="BC14" s="332"/>
      <c r="BD14" s="335"/>
      <c r="BE14" s="332"/>
      <c r="BF14" s="340"/>
      <c r="BG14" s="323"/>
      <c r="BH14" s="323"/>
      <c r="BI14" s="323"/>
      <c r="BJ14" s="341"/>
    </row>
    <row r="15" spans="2:67" ht="20.25" customHeight="1" x14ac:dyDescent="0.4">
      <c r="B15" s="374">
        <f>B13+1</f>
        <v>1</v>
      </c>
      <c r="C15" s="398"/>
      <c r="D15" s="399"/>
      <c r="E15" s="88"/>
      <c r="F15" s="89"/>
      <c r="G15" s="88"/>
      <c r="H15" s="89"/>
      <c r="I15" s="400"/>
      <c r="J15" s="401"/>
      <c r="K15" s="402"/>
      <c r="L15" s="403"/>
      <c r="M15" s="403"/>
      <c r="N15" s="399"/>
      <c r="O15" s="388"/>
      <c r="P15" s="389"/>
      <c r="Q15" s="389"/>
      <c r="R15" s="389"/>
      <c r="S15" s="390"/>
      <c r="T15" s="69" t="s">
        <v>18</v>
      </c>
      <c r="U15" s="70"/>
      <c r="V15" s="71"/>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4"/>
      <c r="AY15" s="62"/>
      <c r="AZ15" s="63"/>
      <c r="BA15" s="63"/>
      <c r="BB15" s="391"/>
      <c r="BC15" s="392"/>
      <c r="BD15" s="393"/>
      <c r="BE15" s="394"/>
      <c r="BF15" s="395"/>
      <c r="BG15" s="396"/>
      <c r="BH15" s="396"/>
      <c r="BI15" s="396"/>
      <c r="BJ15" s="397"/>
    </row>
    <row r="16" spans="2:67" ht="20.25" customHeight="1" x14ac:dyDescent="0.4">
      <c r="B16" s="375"/>
      <c r="C16" s="378"/>
      <c r="D16" s="379"/>
      <c r="E16" s="90"/>
      <c r="F16" s="91">
        <f>C15</f>
        <v>0</v>
      </c>
      <c r="G16" s="90"/>
      <c r="H16" s="91">
        <f>I15</f>
        <v>0</v>
      </c>
      <c r="I16" s="382"/>
      <c r="J16" s="383"/>
      <c r="K16" s="386"/>
      <c r="L16" s="387"/>
      <c r="M16" s="387"/>
      <c r="N16" s="379"/>
      <c r="O16" s="358"/>
      <c r="P16" s="359"/>
      <c r="Q16" s="359"/>
      <c r="R16" s="359"/>
      <c r="S16" s="360"/>
      <c r="T16" s="72" t="s">
        <v>106</v>
      </c>
      <c r="U16" s="73"/>
      <c r="V16" s="74"/>
      <c r="W16" s="95" t="str">
        <f>IF(W15="","",VLOOKUP(W15,シフト記号表!$C$6:$L$47,10,FALSE))</f>
        <v/>
      </c>
      <c r="X16" s="96" t="str">
        <f>IF(X15="","",VLOOKUP(X15,シフト記号表!$C$6:$L$47,10,FALSE))</f>
        <v/>
      </c>
      <c r="Y16" s="96" t="str">
        <f>IF(Y15="","",VLOOKUP(Y15,シフト記号表!$C$6:$L$47,10,FALSE))</f>
        <v/>
      </c>
      <c r="Z16" s="96" t="str">
        <f>IF(Z15="","",VLOOKUP(Z15,シフト記号表!$C$6:$L$47,10,FALSE))</f>
        <v/>
      </c>
      <c r="AA16" s="96" t="str">
        <f>IF(AA15="","",VLOOKUP(AA15,シフト記号表!$C$6:$L$47,10,FALSE))</f>
        <v/>
      </c>
      <c r="AB16" s="96" t="str">
        <f>IF(AB15="","",VLOOKUP(AB15,シフト記号表!$C$6:$L$47,10,FALSE))</f>
        <v/>
      </c>
      <c r="AC16" s="97" t="str">
        <f>IF(AC15="","",VLOOKUP(AC15,シフト記号表!$C$6:$L$47,10,FALSE))</f>
        <v/>
      </c>
      <c r="AD16" s="95" t="str">
        <f>IF(AD15="","",VLOOKUP(AD15,シフト記号表!$C$6:$L$47,10,FALSE))</f>
        <v/>
      </c>
      <c r="AE16" s="96" t="str">
        <f>IF(AE15="","",VLOOKUP(AE15,シフト記号表!$C$6:$L$47,10,FALSE))</f>
        <v/>
      </c>
      <c r="AF16" s="96" t="str">
        <f>IF(AF15="","",VLOOKUP(AF15,シフト記号表!$C$6:$L$47,10,FALSE))</f>
        <v/>
      </c>
      <c r="AG16" s="96" t="str">
        <f>IF(AG15="","",VLOOKUP(AG15,シフト記号表!$C$6:$L$47,10,FALSE))</f>
        <v/>
      </c>
      <c r="AH16" s="96" t="str">
        <f>IF(AH15="","",VLOOKUP(AH15,シフト記号表!$C$6:$L$47,10,FALSE))</f>
        <v/>
      </c>
      <c r="AI16" s="96" t="str">
        <f>IF(AI15="","",VLOOKUP(AI15,シフト記号表!$C$6:$L$47,10,FALSE))</f>
        <v/>
      </c>
      <c r="AJ16" s="97" t="str">
        <f>IF(AJ15="","",VLOOKUP(AJ15,シフト記号表!$C$6:$L$47,10,FALSE))</f>
        <v/>
      </c>
      <c r="AK16" s="95" t="str">
        <f>IF(AK15="","",VLOOKUP(AK15,シフト記号表!$C$6:$L$47,10,FALSE))</f>
        <v/>
      </c>
      <c r="AL16" s="96" t="str">
        <f>IF(AL15="","",VLOOKUP(AL15,シフト記号表!$C$6:$L$47,10,FALSE))</f>
        <v/>
      </c>
      <c r="AM16" s="96" t="str">
        <f>IF(AM15="","",VLOOKUP(AM15,シフト記号表!$C$6:$L$47,10,FALSE))</f>
        <v/>
      </c>
      <c r="AN16" s="96" t="str">
        <f>IF(AN15="","",VLOOKUP(AN15,シフト記号表!$C$6:$L$47,10,FALSE))</f>
        <v/>
      </c>
      <c r="AO16" s="96" t="str">
        <f>IF(AO15="","",VLOOKUP(AO15,シフト記号表!$C$6:$L$47,10,FALSE))</f>
        <v/>
      </c>
      <c r="AP16" s="96" t="str">
        <f>IF(AP15="","",VLOOKUP(AP15,シフト記号表!$C$6:$L$47,10,FALSE))</f>
        <v/>
      </c>
      <c r="AQ16" s="97" t="str">
        <f>IF(AQ15="","",VLOOKUP(AQ15,シフト記号表!$C$6:$L$47,10,FALSE))</f>
        <v/>
      </c>
      <c r="AR16" s="95" t="str">
        <f>IF(AR15="","",VLOOKUP(AR15,シフト記号表!$C$6:$L$47,10,FALSE))</f>
        <v/>
      </c>
      <c r="AS16" s="96" t="str">
        <f>IF(AS15="","",VLOOKUP(AS15,シフト記号表!$C$6:$L$47,10,FALSE))</f>
        <v/>
      </c>
      <c r="AT16" s="96" t="str">
        <f>IF(AT15="","",VLOOKUP(AT15,シフト記号表!$C$6:$L$47,10,FALSE))</f>
        <v/>
      </c>
      <c r="AU16" s="96" t="str">
        <f>IF(AU15="","",VLOOKUP(AU15,シフト記号表!$C$6:$L$47,10,FALSE))</f>
        <v/>
      </c>
      <c r="AV16" s="96" t="str">
        <f>IF(AV15="","",VLOOKUP(AV15,シフト記号表!$C$6:$L$47,10,FALSE))</f>
        <v/>
      </c>
      <c r="AW16" s="96" t="str">
        <f>IF(AW15="","",VLOOKUP(AW15,シフト記号表!$C$6:$L$47,10,FALSE))</f>
        <v/>
      </c>
      <c r="AX16" s="97" t="str">
        <f>IF(AX15="","",VLOOKUP(AX15,シフト記号表!$C$6:$L$47,10,FALSE))</f>
        <v/>
      </c>
      <c r="AY16" s="95" t="str">
        <f>IF(AY15="","",VLOOKUP(AY15,シフト記号表!$C$6:$L$47,10,FALSE))</f>
        <v/>
      </c>
      <c r="AZ16" s="96" t="str">
        <f>IF(AZ15="","",VLOOKUP(AZ15,シフト記号表!$C$6:$L$47,10,FALSE))</f>
        <v/>
      </c>
      <c r="BA16" s="96" t="str">
        <f>IF(BA15="","",VLOOKUP(BA15,シフト記号表!$C$6:$L$47,10,FALSE))</f>
        <v/>
      </c>
      <c r="BB16" s="371">
        <f>IF($BE$3="４週",SUM(W16:AX16),IF($BE$3="暦月",SUM(W16:BA16),""))</f>
        <v>0</v>
      </c>
      <c r="BC16" s="372"/>
      <c r="BD16" s="373">
        <f>IF($BE$3="４週",BB16/4,IF($BE$3="暦月",(BB16/($BE$8/7)),""))</f>
        <v>0</v>
      </c>
      <c r="BE16" s="372"/>
      <c r="BF16" s="368"/>
      <c r="BG16" s="369"/>
      <c r="BH16" s="369"/>
      <c r="BI16" s="369"/>
      <c r="BJ16" s="370"/>
    </row>
    <row r="17" spans="2:62" ht="20.25" customHeight="1" x14ac:dyDescent="0.4">
      <c r="B17" s="374">
        <f>B15+1</f>
        <v>2</v>
      </c>
      <c r="C17" s="376"/>
      <c r="D17" s="377"/>
      <c r="E17" s="92"/>
      <c r="F17" s="93"/>
      <c r="G17" s="92"/>
      <c r="H17" s="93"/>
      <c r="I17" s="380"/>
      <c r="J17" s="381"/>
      <c r="K17" s="384"/>
      <c r="L17" s="385"/>
      <c r="M17" s="385"/>
      <c r="N17" s="377"/>
      <c r="O17" s="358"/>
      <c r="P17" s="359"/>
      <c r="Q17" s="359"/>
      <c r="R17" s="359"/>
      <c r="S17" s="360"/>
      <c r="T17" s="75" t="s">
        <v>18</v>
      </c>
      <c r="U17" s="76"/>
      <c r="V17" s="77"/>
      <c r="W17" s="65"/>
      <c r="X17" s="66"/>
      <c r="Y17" s="66"/>
      <c r="Z17" s="66"/>
      <c r="AA17" s="66"/>
      <c r="AB17" s="66"/>
      <c r="AC17" s="67"/>
      <c r="AD17" s="65"/>
      <c r="AE17" s="66"/>
      <c r="AF17" s="66"/>
      <c r="AG17" s="66"/>
      <c r="AH17" s="66"/>
      <c r="AI17" s="66"/>
      <c r="AJ17" s="67"/>
      <c r="AK17" s="65"/>
      <c r="AL17" s="66"/>
      <c r="AM17" s="66"/>
      <c r="AN17" s="66"/>
      <c r="AO17" s="66"/>
      <c r="AP17" s="66"/>
      <c r="AQ17" s="67"/>
      <c r="AR17" s="65"/>
      <c r="AS17" s="66"/>
      <c r="AT17" s="66"/>
      <c r="AU17" s="66"/>
      <c r="AV17" s="66"/>
      <c r="AW17" s="66"/>
      <c r="AX17" s="67"/>
      <c r="AY17" s="65"/>
      <c r="AZ17" s="66"/>
      <c r="BA17" s="68"/>
      <c r="BB17" s="361"/>
      <c r="BC17" s="362"/>
      <c r="BD17" s="363"/>
      <c r="BE17" s="364"/>
      <c r="BF17" s="365"/>
      <c r="BG17" s="366"/>
      <c r="BH17" s="366"/>
      <c r="BI17" s="366"/>
      <c r="BJ17" s="367"/>
    </row>
    <row r="18" spans="2:62" ht="20.25" customHeight="1" x14ac:dyDescent="0.4">
      <c r="B18" s="375"/>
      <c r="C18" s="378"/>
      <c r="D18" s="379"/>
      <c r="E18" s="90"/>
      <c r="F18" s="91">
        <f>C17</f>
        <v>0</v>
      </c>
      <c r="G18" s="90"/>
      <c r="H18" s="91">
        <f>I17</f>
        <v>0</v>
      </c>
      <c r="I18" s="382"/>
      <c r="J18" s="383"/>
      <c r="K18" s="386"/>
      <c r="L18" s="387"/>
      <c r="M18" s="387"/>
      <c r="N18" s="379"/>
      <c r="O18" s="358"/>
      <c r="P18" s="359"/>
      <c r="Q18" s="359"/>
      <c r="R18" s="359"/>
      <c r="S18" s="360"/>
      <c r="T18" s="72" t="s">
        <v>106</v>
      </c>
      <c r="U18" s="73"/>
      <c r="V18" s="74"/>
      <c r="W18" s="95" t="str">
        <f>IF(W17="","",VLOOKUP(W17,シフト記号表!$C$6:$L$47,10,FALSE))</f>
        <v/>
      </c>
      <c r="X18" s="96" t="str">
        <f>IF(X17="","",VLOOKUP(X17,シフト記号表!$C$6:$L$47,10,FALSE))</f>
        <v/>
      </c>
      <c r="Y18" s="96" t="str">
        <f>IF(Y17="","",VLOOKUP(Y17,シフト記号表!$C$6:$L$47,10,FALSE))</f>
        <v/>
      </c>
      <c r="Z18" s="96" t="str">
        <f>IF(Z17="","",VLOOKUP(Z17,シフト記号表!$C$6:$L$47,10,FALSE))</f>
        <v/>
      </c>
      <c r="AA18" s="96" t="str">
        <f>IF(AA17="","",VLOOKUP(AA17,シフト記号表!$C$6:$L$47,10,FALSE))</f>
        <v/>
      </c>
      <c r="AB18" s="96" t="str">
        <f>IF(AB17="","",VLOOKUP(AB17,シフト記号表!$C$6:$L$47,10,FALSE))</f>
        <v/>
      </c>
      <c r="AC18" s="97" t="str">
        <f>IF(AC17="","",VLOOKUP(AC17,シフト記号表!$C$6:$L$47,10,FALSE))</f>
        <v/>
      </c>
      <c r="AD18" s="95" t="str">
        <f>IF(AD17="","",VLOOKUP(AD17,シフト記号表!$C$6:$L$47,10,FALSE))</f>
        <v/>
      </c>
      <c r="AE18" s="96" t="str">
        <f>IF(AE17="","",VLOOKUP(AE17,シフト記号表!$C$6:$L$47,10,FALSE))</f>
        <v/>
      </c>
      <c r="AF18" s="96" t="str">
        <f>IF(AF17="","",VLOOKUP(AF17,シフト記号表!$C$6:$L$47,10,FALSE))</f>
        <v/>
      </c>
      <c r="AG18" s="96" t="str">
        <f>IF(AG17="","",VLOOKUP(AG17,シフト記号表!$C$6:$L$47,10,FALSE))</f>
        <v/>
      </c>
      <c r="AH18" s="96" t="str">
        <f>IF(AH17="","",VLOOKUP(AH17,シフト記号表!$C$6:$L$47,10,FALSE))</f>
        <v/>
      </c>
      <c r="AI18" s="96" t="str">
        <f>IF(AI17="","",VLOOKUP(AI17,シフト記号表!$C$6:$L$47,10,FALSE))</f>
        <v/>
      </c>
      <c r="AJ18" s="97" t="str">
        <f>IF(AJ17="","",VLOOKUP(AJ17,シフト記号表!$C$6:$L$47,10,FALSE))</f>
        <v/>
      </c>
      <c r="AK18" s="95" t="str">
        <f>IF(AK17="","",VLOOKUP(AK17,シフト記号表!$C$6:$L$47,10,FALSE))</f>
        <v/>
      </c>
      <c r="AL18" s="96" t="str">
        <f>IF(AL17="","",VLOOKUP(AL17,シフト記号表!$C$6:$L$47,10,FALSE))</f>
        <v/>
      </c>
      <c r="AM18" s="96" t="str">
        <f>IF(AM17="","",VLOOKUP(AM17,シフト記号表!$C$6:$L$47,10,FALSE))</f>
        <v/>
      </c>
      <c r="AN18" s="96" t="str">
        <f>IF(AN17="","",VLOOKUP(AN17,シフト記号表!$C$6:$L$47,10,FALSE))</f>
        <v/>
      </c>
      <c r="AO18" s="96" t="str">
        <f>IF(AO17="","",VLOOKUP(AO17,シフト記号表!$C$6:$L$47,10,FALSE))</f>
        <v/>
      </c>
      <c r="AP18" s="96" t="str">
        <f>IF(AP17="","",VLOOKUP(AP17,シフト記号表!$C$6:$L$47,10,FALSE))</f>
        <v/>
      </c>
      <c r="AQ18" s="97" t="str">
        <f>IF(AQ17="","",VLOOKUP(AQ17,シフト記号表!$C$6:$L$47,10,FALSE))</f>
        <v/>
      </c>
      <c r="AR18" s="95" t="str">
        <f>IF(AR17="","",VLOOKUP(AR17,シフト記号表!$C$6:$L$47,10,FALSE))</f>
        <v/>
      </c>
      <c r="AS18" s="96" t="str">
        <f>IF(AS17="","",VLOOKUP(AS17,シフト記号表!$C$6:$L$47,10,FALSE))</f>
        <v/>
      </c>
      <c r="AT18" s="96" t="str">
        <f>IF(AT17="","",VLOOKUP(AT17,シフト記号表!$C$6:$L$47,10,FALSE))</f>
        <v/>
      </c>
      <c r="AU18" s="96" t="str">
        <f>IF(AU17="","",VLOOKUP(AU17,シフト記号表!$C$6:$L$47,10,FALSE))</f>
        <v/>
      </c>
      <c r="AV18" s="96" t="str">
        <f>IF(AV17="","",VLOOKUP(AV17,シフト記号表!$C$6:$L$47,10,FALSE))</f>
        <v/>
      </c>
      <c r="AW18" s="96" t="str">
        <f>IF(AW17="","",VLOOKUP(AW17,シフト記号表!$C$6:$L$47,10,FALSE))</f>
        <v/>
      </c>
      <c r="AX18" s="97" t="str">
        <f>IF(AX17="","",VLOOKUP(AX17,シフト記号表!$C$6:$L$47,10,FALSE))</f>
        <v/>
      </c>
      <c r="AY18" s="95" t="str">
        <f>IF(AY17="","",VLOOKUP(AY17,シフト記号表!$C$6:$L$47,10,FALSE))</f>
        <v/>
      </c>
      <c r="AZ18" s="96" t="str">
        <f>IF(AZ17="","",VLOOKUP(AZ17,シフト記号表!$C$6:$L$47,10,FALSE))</f>
        <v/>
      </c>
      <c r="BA18" s="96" t="str">
        <f>IF(BA17="","",VLOOKUP(BA17,シフト記号表!$C$6:$L$47,10,FALSE))</f>
        <v/>
      </c>
      <c r="BB18" s="371">
        <f>IF($BE$3="４週",SUM(W18:AX18),IF($BE$3="暦月",SUM(W18:BA18),""))</f>
        <v>0</v>
      </c>
      <c r="BC18" s="372"/>
      <c r="BD18" s="373">
        <f>IF($BE$3="４週",BB18/4,IF($BE$3="暦月",(BB18/($BE$8/7)),""))</f>
        <v>0</v>
      </c>
      <c r="BE18" s="372"/>
      <c r="BF18" s="368"/>
      <c r="BG18" s="369"/>
      <c r="BH18" s="369"/>
      <c r="BI18" s="369"/>
      <c r="BJ18" s="370"/>
    </row>
    <row r="19" spans="2:62" ht="20.25" customHeight="1" x14ac:dyDescent="0.4">
      <c r="B19" s="374">
        <f>B17+1</f>
        <v>3</v>
      </c>
      <c r="C19" s="376"/>
      <c r="D19" s="377"/>
      <c r="E19" s="90"/>
      <c r="F19" s="91"/>
      <c r="G19" s="90"/>
      <c r="H19" s="91"/>
      <c r="I19" s="380"/>
      <c r="J19" s="381"/>
      <c r="K19" s="384"/>
      <c r="L19" s="385"/>
      <c r="M19" s="385"/>
      <c r="N19" s="377"/>
      <c r="O19" s="358"/>
      <c r="P19" s="359"/>
      <c r="Q19" s="359"/>
      <c r="R19" s="359"/>
      <c r="S19" s="360"/>
      <c r="T19" s="75" t="s">
        <v>18</v>
      </c>
      <c r="U19" s="76"/>
      <c r="V19" s="77"/>
      <c r="W19" s="65"/>
      <c r="X19" s="66"/>
      <c r="Y19" s="66"/>
      <c r="Z19" s="66"/>
      <c r="AA19" s="66"/>
      <c r="AB19" s="66"/>
      <c r="AC19" s="67"/>
      <c r="AD19" s="65"/>
      <c r="AE19" s="66"/>
      <c r="AF19" s="66"/>
      <c r="AG19" s="66"/>
      <c r="AH19" s="66"/>
      <c r="AI19" s="66"/>
      <c r="AJ19" s="67"/>
      <c r="AK19" s="65"/>
      <c r="AL19" s="66"/>
      <c r="AM19" s="66"/>
      <c r="AN19" s="66"/>
      <c r="AO19" s="66"/>
      <c r="AP19" s="66"/>
      <c r="AQ19" s="67"/>
      <c r="AR19" s="65"/>
      <c r="AS19" s="66"/>
      <c r="AT19" s="66"/>
      <c r="AU19" s="66"/>
      <c r="AV19" s="66"/>
      <c r="AW19" s="66"/>
      <c r="AX19" s="67"/>
      <c r="AY19" s="65"/>
      <c r="AZ19" s="66"/>
      <c r="BA19" s="68"/>
      <c r="BB19" s="361"/>
      <c r="BC19" s="362"/>
      <c r="BD19" s="363"/>
      <c r="BE19" s="364"/>
      <c r="BF19" s="365"/>
      <c r="BG19" s="366"/>
      <c r="BH19" s="366"/>
      <c r="BI19" s="366"/>
      <c r="BJ19" s="367"/>
    </row>
    <row r="20" spans="2:62" ht="20.25" customHeight="1" x14ac:dyDescent="0.4">
      <c r="B20" s="375"/>
      <c r="C20" s="378"/>
      <c r="D20" s="379"/>
      <c r="E20" s="90"/>
      <c r="F20" s="91">
        <f>C19</f>
        <v>0</v>
      </c>
      <c r="G20" s="90"/>
      <c r="H20" s="91">
        <f>I19</f>
        <v>0</v>
      </c>
      <c r="I20" s="382"/>
      <c r="J20" s="383"/>
      <c r="K20" s="386"/>
      <c r="L20" s="387"/>
      <c r="M20" s="387"/>
      <c r="N20" s="379"/>
      <c r="O20" s="358"/>
      <c r="P20" s="359"/>
      <c r="Q20" s="359"/>
      <c r="R20" s="359"/>
      <c r="S20" s="360"/>
      <c r="T20" s="72" t="s">
        <v>106</v>
      </c>
      <c r="U20" s="73"/>
      <c r="V20" s="74"/>
      <c r="W20" s="95" t="str">
        <f>IF(W19="","",VLOOKUP(W19,シフト記号表!$C$6:$L$47,10,FALSE))</f>
        <v/>
      </c>
      <c r="X20" s="96" t="str">
        <f>IF(X19="","",VLOOKUP(X19,シフト記号表!$C$6:$L$47,10,FALSE))</f>
        <v/>
      </c>
      <c r="Y20" s="96" t="str">
        <f>IF(Y19="","",VLOOKUP(Y19,シフト記号表!$C$6:$L$47,10,FALSE))</f>
        <v/>
      </c>
      <c r="Z20" s="96" t="str">
        <f>IF(Z19="","",VLOOKUP(Z19,シフト記号表!$C$6:$L$47,10,FALSE))</f>
        <v/>
      </c>
      <c r="AA20" s="96" t="str">
        <f>IF(AA19="","",VLOOKUP(AA19,シフト記号表!$C$6:$L$47,10,FALSE))</f>
        <v/>
      </c>
      <c r="AB20" s="96" t="str">
        <f>IF(AB19="","",VLOOKUP(AB19,シフト記号表!$C$6:$L$47,10,FALSE))</f>
        <v/>
      </c>
      <c r="AC20" s="97" t="str">
        <f>IF(AC19="","",VLOOKUP(AC19,シフト記号表!$C$6:$L$47,10,FALSE))</f>
        <v/>
      </c>
      <c r="AD20" s="95" t="str">
        <f>IF(AD19="","",VLOOKUP(AD19,シフト記号表!$C$6:$L$47,10,FALSE))</f>
        <v/>
      </c>
      <c r="AE20" s="96" t="str">
        <f>IF(AE19="","",VLOOKUP(AE19,シフト記号表!$C$6:$L$47,10,FALSE))</f>
        <v/>
      </c>
      <c r="AF20" s="96" t="str">
        <f>IF(AF19="","",VLOOKUP(AF19,シフト記号表!$C$6:$L$47,10,FALSE))</f>
        <v/>
      </c>
      <c r="AG20" s="96" t="str">
        <f>IF(AG19="","",VLOOKUP(AG19,シフト記号表!$C$6:$L$47,10,FALSE))</f>
        <v/>
      </c>
      <c r="AH20" s="96" t="str">
        <f>IF(AH19="","",VLOOKUP(AH19,シフト記号表!$C$6:$L$47,10,FALSE))</f>
        <v/>
      </c>
      <c r="AI20" s="96" t="str">
        <f>IF(AI19="","",VLOOKUP(AI19,シフト記号表!$C$6:$L$47,10,FALSE))</f>
        <v/>
      </c>
      <c r="AJ20" s="97" t="str">
        <f>IF(AJ19="","",VLOOKUP(AJ19,シフト記号表!$C$6:$L$47,10,FALSE))</f>
        <v/>
      </c>
      <c r="AK20" s="95" t="str">
        <f>IF(AK19="","",VLOOKUP(AK19,シフト記号表!$C$6:$L$47,10,FALSE))</f>
        <v/>
      </c>
      <c r="AL20" s="96" t="str">
        <f>IF(AL19="","",VLOOKUP(AL19,シフト記号表!$C$6:$L$47,10,FALSE))</f>
        <v/>
      </c>
      <c r="AM20" s="96" t="str">
        <f>IF(AM19="","",VLOOKUP(AM19,シフト記号表!$C$6:$L$47,10,FALSE))</f>
        <v/>
      </c>
      <c r="AN20" s="96" t="str">
        <f>IF(AN19="","",VLOOKUP(AN19,シフト記号表!$C$6:$L$47,10,FALSE))</f>
        <v/>
      </c>
      <c r="AO20" s="96" t="str">
        <f>IF(AO19="","",VLOOKUP(AO19,シフト記号表!$C$6:$L$47,10,FALSE))</f>
        <v/>
      </c>
      <c r="AP20" s="96" t="str">
        <f>IF(AP19="","",VLOOKUP(AP19,シフト記号表!$C$6:$L$47,10,FALSE))</f>
        <v/>
      </c>
      <c r="AQ20" s="97" t="str">
        <f>IF(AQ19="","",VLOOKUP(AQ19,シフト記号表!$C$6:$L$47,10,FALSE))</f>
        <v/>
      </c>
      <c r="AR20" s="95" t="str">
        <f>IF(AR19="","",VLOOKUP(AR19,シフト記号表!$C$6:$L$47,10,FALSE))</f>
        <v/>
      </c>
      <c r="AS20" s="96" t="str">
        <f>IF(AS19="","",VLOOKUP(AS19,シフト記号表!$C$6:$L$47,10,FALSE))</f>
        <v/>
      </c>
      <c r="AT20" s="96" t="str">
        <f>IF(AT19="","",VLOOKUP(AT19,シフト記号表!$C$6:$L$47,10,FALSE))</f>
        <v/>
      </c>
      <c r="AU20" s="96" t="str">
        <f>IF(AU19="","",VLOOKUP(AU19,シフト記号表!$C$6:$L$47,10,FALSE))</f>
        <v/>
      </c>
      <c r="AV20" s="96" t="str">
        <f>IF(AV19="","",VLOOKUP(AV19,シフト記号表!$C$6:$L$47,10,FALSE))</f>
        <v/>
      </c>
      <c r="AW20" s="96" t="str">
        <f>IF(AW19="","",VLOOKUP(AW19,シフト記号表!$C$6:$L$47,10,FALSE))</f>
        <v/>
      </c>
      <c r="AX20" s="97" t="str">
        <f>IF(AX19="","",VLOOKUP(AX19,シフト記号表!$C$6:$L$47,10,FALSE))</f>
        <v/>
      </c>
      <c r="AY20" s="95" t="str">
        <f>IF(AY19="","",VLOOKUP(AY19,シフト記号表!$C$6:$L$47,10,FALSE))</f>
        <v/>
      </c>
      <c r="AZ20" s="96" t="str">
        <f>IF(AZ19="","",VLOOKUP(AZ19,シフト記号表!$C$6:$L$47,10,FALSE))</f>
        <v/>
      </c>
      <c r="BA20" s="96" t="str">
        <f>IF(BA19="","",VLOOKUP(BA19,シフト記号表!$C$6:$L$47,10,FALSE))</f>
        <v/>
      </c>
      <c r="BB20" s="371">
        <f>IF($BE$3="４週",SUM(W20:AX20),IF($BE$3="暦月",SUM(W20:BA20),""))</f>
        <v>0</v>
      </c>
      <c r="BC20" s="372"/>
      <c r="BD20" s="373">
        <f>IF($BE$3="４週",BB20/4,IF($BE$3="暦月",(BB20/($BE$8/7)),""))</f>
        <v>0</v>
      </c>
      <c r="BE20" s="372"/>
      <c r="BF20" s="368"/>
      <c r="BG20" s="369"/>
      <c r="BH20" s="369"/>
      <c r="BI20" s="369"/>
      <c r="BJ20" s="370"/>
    </row>
    <row r="21" spans="2:62" ht="20.25" customHeight="1" x14ac:dyDescent="0.4">
      <c r="B21" s="374">
        <f>B19+1</f>
        <v>4</v>
      </c>
      <c r="C21" s="376"/>
      <c r="D21" s="377"/>
      <c r="E21" s="90"/>
      <c r="F21" s="91"/>
      <c r="G21" s="90"/>
      <c r="H21" s="91"/>
      <c r="I21" s="380"/>
      <c r="J21" s="381"/>
      <c r="K21" s="384"/>
      <c r="L21" s="385"/>
      <c r="M21" s="385"/>
      <c r="N21" s="377"/>
      <c r="O21" s="358"/>
      <c r="P21" s="359"/>
      <c r="Q21" s="359"/>
      <c r="R21" s="359"/>
      <c r="S21" s="360"/>
      <c r="T21" s="75" t="s">
        <v>18</v>
      </c>
      <c r="U21" s="76"/>
      <c r="V21" s="77"/>
      <c r="W21" s="65"/>
      <c r="X21" s="66"/>
      <c r="Y21" s="66"/>
      <c r="Z21" s="66"/>
      <c r="AA21" s="66"/>
      <c r="AB21" s="66"/>
      <c r="AC21" s="67"/>
      <c r="AD21" s="65"/>
      <c r="AE21" s="66"/>
      <c r="AF21" s="66"/>
      <c r="AG21" s="66"/>
      <c r="AH21" s="66"/>
      <c r="AI21" s="66"/>
      <c r="AJ21" s="67"/>
      <c r="AK21" s="65"/>
      <c r="AL21" s="66"/>
      <c r="AM21" s="66"/>
      <c r="AN21" s="66"/>
      <c r="AO21" s="66"/>
      <c r="AP21" s="66"/>
      <c r="AQ21" s="67"/>
      <c r="AR21" s="65"/>
      <c r="AS21" s="66"/>
      <c r="AT21" s="66"/>
      <c r="AU21" s="66"/>
      <c r="AV21" s="66"/>
      <c r="AW21" s="66"/>
      <c r="AX21" s="67"/>
      <c r="AY21" s="65"/>
      <c r="AZ21" s="66"/>
      <c r="BA21" s="68"/>
      <c r="BB21" s="361"/>
      <c r="BC21" s="362"/>
      <c r="BD21" s="363"/>
      <c r="BE21" s="364"/>
      <c r="BF21" s="365"/>
      <c r="BG21" s="366"/>
      <c r="BH21" s="366"/>
      <c r="BI21" s="366"/>
      <c r="BJ21" s="367"/>
    </row>
    <row r="22" spans="2:62" ht="20.25" customHeight="1" x14ac:dyDescent="0.4">
      <c r="B22" s="375"/>
      <c r="C22" s="378"/>
      <c r="D22" s="379"/>
      <c r="E22" s="90"/>
      <c r="F22" s="91">
        <f>C21</f>
        <v>0</v>
      </c>
      <c r="G22" s="90"/>
      <c r="H22" s="91">
        <f>I21</f>
        <v>0</v>
      </c>
      <c r="I22" s="382"/>
      <c r="J22" s="383"/>
      <c r="K22" s="386"/>
      <c r="L22" s="387"/>
      <c r="M22" s="387"/>
      <c r="N22" s="379"/>
      <c r="O22" s="358"/>
      <c r="P22" s="359"/>
      <c r="Q22" s="359"/>
      <c r="R22" s="359"/>
      <c r="S22" s="360"/>
      <c r="T22" s="72" t="s">
        <v>106</v>
      </c>
      <c r="U22" s="73"/>
      <c r="V22" s="74"/>
      <c r="W22" s="95" t="str">
        <f>IF(W21="","",VLOOKUP(W21,シフト記号表!$C$6:$L$47,10,FALSE))</f>
        <v/>
      </c>
      <c r="X22" s="96" t="str">
        <f>IF(X21="","",VLOOKUP(X21,シフト記号表!$C$6:$L$47,10,FALSE))</f>
        <v/>
      </c>
      <c r="Y22" s="96" t="str">
        <f>IF(Y21="","",VLOOKUP(Y21,シフト記号表!$C$6:$L$47,10,FALSE))</f>
        <v/>
      </c>
      <c r="Z22" s="96" t="str">
        <f>IF(Z21="","",VLOOKUP(Z21,シフト記号表!$C$6:$L$47,10,FALSE))</f>
        <v/>
      </c>
      <c r="AA22" s="96" t="str">
        <f>IF(AA21="","",VLOOKUP(AA21,シフト記号表!$C$6:$L$47,10,FALSE))</f>
        <v/>
      </c>
      <c r="AB22" s="96" t="str">
        <f>IF(AB21="","",VLOOKUP(AB21,シフト記号表!$C$6:$L$47,10,FALSE))</f>
        <v/>
      </c>
      <c r="AC22" s="97" t="str">
        <f>IF(AC21="","",VLOOKUP(AC21,シフト記号表!$C$6:$L$47,10,FALSE))</f>
        <v/>
      </c>
      <c r="AD22" s="95" t="str">
        <f>IF(AD21="","",VLOOKUP(AD21,シフト記号表!$C$6:$L$47,10,FALSE))</f>
        <v/>
      </c>
      <c r="AE22" s="96" t="str">
        <f>IF(AE21="","",VLOOKUP(AE21,シフト記号表!$C$6:$L$47,10,FALSE))</f>
        <v/>
      </c>
      <c r="AF22" s="96" t="str">
        <f>IF(AF21="","",VLOOKUP(AF21,シフト記号表!$C$6:$L$47,10,FALSE))</f>
        <v/>
      </c>
      <c r="AG22" s="96" t="str">
        <f>IF(AG21="","",VLOOKUP(AG21,シフト記号表!$C$6:$L$47,10,FALSE))</f>
        <v/>
      </c>
      <c r="AH22" s="96" t="str">
        <f>IF(AH21="","",VLOOKUP(AH21,シフト記号表!$C$6:$L$47,10,FALSE))</f>
        <v/>
      </c>
      <c r="AI22" s="96" t="str">
        <f>IF(AI21="","",VLOOKUP(AI21,シフト記号表!$C$6:$L$47,10,FALSE))</f>
        <v/>
      </c>
      <c r="AJ22" s="97" t="str">
        <f>IF(AJ21="","",VLOOKUP(AJ21,シフト記号表!$C$6:$L$47,10,FALSE))</f>
        <v/>
      </c>
      <c r="AK22" s="95" t="str">
        <f>IF(AK21="","",VLOOKUP(AK21,シフト記号表!$C$6:$L$47,10,FALSE))</f>
        <v/>
      </c>
      <c r="AL22" s="96" t="str">
        <f>IF(AL21="","",VLOOKUP(AL21,シフト記号表!$C$6:$L$47,10,FALSE))</f>
        <v/>
      </c>
      <c r="AM22" s="96" t="str">
        <f>IF(AM21="","",VLOOKUP(AM21,シフト記号表!$C$6:$L$47,10,FALSE))</f>
        <v/>
      </c>
      <c r="AN22" s="96" t="str">
        <f>IF(AN21="","",VLOOKUP(AN21,シフト記号表!$C$6:$L$47,10,FALSE))</f>
        <v/>
      </c>
      <c r="AO22" s="96" t="str">
        <f>IF(AO21="","",VLOOKUP(AO21,シフト記号表!$C$6:$L$47,10,FALSE))</f>
        <v/>
      </c>
      <c r="AP22" s="96" t="str">
        <f>IF(AP21="","",VLOOKUP(AP21,シフト記号表!$C$6:$L$47,10,FALSE))</f>
        <v/>
      </c>
      <c r="AQ22" s="97" t="str">
        <f>IF(AQ21="","",VLOOKUP(AQ21,シフト記号表!$C$6:$L$47,10,FALSE))</f>
        <v/>
      </c>
      <c r="AR22" s="95" t="str">
        <f>IF(AR21="","",VLOOKUP(AR21,シフト記号表!$C$6:$L$47,10,FALSE))</f>
        <v/>
      </c>
      <c r="AS22" s="96" t="str">
        <f>IF(AS21="","",VLOOKUP(AS21,シフト記号表!$C$6:$L$47,10,FALSE))</f>
        <v/>
      </c>
      <c r="AT22" s="96" t="str">
        <f>IF(AT21="","",VLOOKUP(AT21,シフト記号表!$C$6:$L$47,10,FALSE))</f>
        <v/>
      </c>
      <c r="AU22" s="96" t="str">
        <f>IF(AU21="","",VLOOKUP(AU21,シフト記号表!$C$6:$L$47,10,FALSE))</f>
        <v/>
      </c>
      <c r="AV22" s="96" t="str">
        <f>IF(AV21="","",VLOOKUP(AV21,シフト記号表!$C$6:$L$47,10,FALSE))</f>
        <v/>
      </c>
      <c r="AW22" s="96" t="str">
        <f>IF(AW21="","",VLOOKUP(AW21,シフト記号表!$C$6:$L$47,10,FALSE))</f>
        <v/>
      </c>
      <c r="AX22" s="97" t="str">
        <f>IF(AX21="","",VLOOKUP(AX21,シフト記号表!$C$6:$L$47,10,FALSE))</f>
        <v/>
      </c>
      <c r="AY22" s="95" t="str">
        <f>IF(AY21="","",VLOOKUP(AY21,シフト記号表!$C$6:$L$47,10,FALSE))</f>
        <v/>
      </c>
      <c r="AZ22" s="96" t="str">
        <f>IF(AZ21="","",VLOOKUP(AZ21,シフト記号表!$C$6:$L$47,10,FALSE))</f>
        <v/>
      </c>
      <c r="BA22" s="96" t="str">
        <f>IF(BA21="","",VLOOKUP(BA21,シフト記号表!$C$6:$L$47,10,FALSE))</f>
        <v/>
      </c>
      <c r="BB22" s="371">
        <f>IF($BE$3="４週",SUM(W22:AX22),IF($BE$3="暦月",SUM(W22:BA22),""))</f>
        <v>0</v>
      </c>
      <c r="BC22" s="372"/>
      <c r="BD22" s="373">
        <f>IF($BE$3="４週",BB22/4,IF($BE$3="暦月",(BB22/($BE$8/7)),""))</f>
        <v>0</v>
      </c>
      <c r="BE22" s="372"/>
      <c r="BF22" s="368"/>
      <c r="BG22" s="369"/>
      <c r="BH22" s="369"/>
      <c r="BI22" s="369"/>
      <c r="BJ22" s="370"/>
    </row>
    <row r="23" spans="2:62" ht="20.25" customHeight="1" x14ac:dyDescent="0.4">
      <c r="B23" s="374">
        <f>B21+1</f>
        <v>5</v>
      </c>
      <c r="C23" s="376"/>
      <c r="D23" s="377"/>
      <c r="E23" s="90"/>
      <c r="F23" s="91"/>
      <c r="G23" s="90"/>
      <c r="H23" s="91"/>
      <c r="I23" s="380"/>
      <c r="J23" s="381"/>
      <c r="K23" s="384"/>
      <c r="L23" s="385"/>
      <c r="M23" s="385"/>
      <c r="N23" s="377"/>
      <c r="O23" s="358"/>
      <c r="P23" s="359"/>
      <c r="Q23" s="359"/>
      <c r="R23" s="359"/>
      <c r="S23" s="360"/>
      <c r="T23" s="75" t="s">
        <v>18</v>
      </c>
      <c r="U23" s="76"/>
      <c r="V23" s="77"/>
      <c r="W23" s="65"/>
      <c r="X23" s="66"/>
      <c r="Y23" s="66"/>
      <c r="Z23" s="66"/>
      <c r="AA23" s="66"/>
      <c r="AB23" s="66"/>
      <c r="AC23" s="67"/>
      <c r="AD23" s="65"/>
      <c r="AE23" s="66"/>
      <c r="AF23" s="66"/>
      <c r="AG23" s="66"/>
      <c r="AH23" s="66"/>
      <c r="AI23" s="66"/>
      <c r="AJ23" s="67"/>
      <c r="AK23" s="65"/>
      <c r="AL23" s="66"/>
      <c r="AM23" s="66"/>
      <c r="AN23" s="66"/>
      <c r="AO23" s="66"/>
      <c r="AP23" s="66"/>
      <c r="AQ23" s="67"/>
      <c r="AR23" s="65"/>
      <c r="AS23" s="66"/>
      <c r="AT23" s="66"/>
      <c r="AU23" s="66"/>
      <c r="AV23" s="66"/>
      <c r="AW23" s="66"/>
      <c r="AX23" s="67"/>
      <c r="AY23" s="65"/>
      <c r="AZ23" s="66"/>
      <c r="BA23" s="68"/>
      <c r="BB23" s="361"/>
      <c r="BC23" s="362"/>
      <c r="BD23" s="363"/>
      <c r="BE23" s="364"/>
      <c r="BF23" s="365"/>
      <c r="BG23" s="366"/>
      <c r="BH23" s="366"/>
      <c r="BI23" s="366"/>
      <c r="BJ23" s="367"/>
    </row>
    <row r="24" spans="2:62" ht="20.25" customHeight="1" x14ac:dyDescent="0.4">
      <c r="B24" s="375"/>
      <c r="C24" s="378"/>
      <c r="D24" s="379"/>
      <c r="E24" s="90"/>
      <c r="F24" s="91">
        <f>C23</f>
        <v>0</v>
      </c>
      <c r="G24" s="90"/>
      <c r="H24" s="91">
        <f>I23</f>
        <v>0</v>
      </c>
      <c r="I24" s="382"/>
      <c r="J24" s="383"/>
      <c r="K24" s="386"/>
      <c r="L24" s="387"/>
      <c r="M24" s="387"/>
      <c r="N24" s="379"/>
      <c r="O24" s="358"/>
      <c r="P24" s="359"/>
      <c r="Q24" s="359"/>
      <c r="R24" s="359"/>
      <c r="S24" s="360"/>
      <c r="T24" s="115" t="s">
        <v>106</v>
      </c>
      <c r="U24" s="79"/>
      <c r="V24" s="116"/>
      <c r="W24" s="95" t="str">
        <f>IF(W23="","",VLOOKUP(W23,シフト記号表!$C$6:$L$47,10,FALSE))</f>
        <v/>
      </c>
      <c r="X24" s="96" t="str">
        <f>IF(X23="","",VLOOKUP(X23,シフト記号表!$C$6:$L$47,10,FALSE))</f>
        <v/>
      </c>
      <c r="Y24" s="96" t="str">
        <f>IF(Y23="","",VLOOKUP(Y23,シフト記号表!$C$6:$L$47,10,FALSE))</f>
        <v/>
      </c>
      <c r="Z24" s="96" t="str">
        <f>IF(Z23="","",VLOOKUP(Z23,シフト記号表!$C$6:$L$47,10,FALSE))</f>
        <v/>
      </c>
      <c r="AA24" s="96" t="str">
        <f>IF(AA23="","",VLOOKUP(AA23,シフト記号表!$C$6:$L$47,10,FALSE))</f>
        <v/>
      </c>
      <c r="AB24" s="96" t="str">
        <f>IF(AB23="","",VLOOKUP(AB23,シフト記号表!$C$6:$L$47,10,FALSE))</f>
        <v/>
      </c>
      <c r="AC24" s="97" t="str">
        <f>IF(AC23="","",VLOOKUP(AC23,シフト記号表!$C$6:$L$47,10,FALSE))</f>
        <v/>
      </c>
      <c r="AD24" s="95" t="str">
        <f>IF(AD23="","",VLOOKUP(AD23,シフト記号表!$C$6:$L$47,10,FALSE))</f>
        <v/>
      </c>
      <c r="AE24" s="96" t="str">
        <f>IF(AE23="","",VLOOKUP(AE23,シフト記号表!$C$6:$L$47,10,FALSE))</f>
        <v/>
      </c>
      <c r="AF24" s="96" t="str">
        <f>IF(AF23="","",VLOOKUP(AF23,シフト記号表!$C$6:$L$47,10,FALSE))</f>
        <v/>
      </c>
      <c r="AG24" s="96" t="str">
        <f>IF(AG23="","",VLOOKUP(AG23,シフト記号表!$C$6:$L$47,10,FALSE))</f>
        <v/>
      </c>
      <c r="AH24" s="96" t="str">
        <f>IF(AH23="","",VLOOKUP(AH23,シフト記号表!$C$6:$L$47,10,FALSE))</f>
        <v/>
      </c>
      <c r="AI24" s="96" t="str">
        <f>IF(AI23="","",VLOOKUP(AI23,シフト記号表!$C$6:$L$47,10,FALSE))</f>
        <v/>
      </c>
      <c r="AJ24" s="97" t="str">
        <f>IF(AJ23="","",VLOOKUP(AJ23,シフト記号表!$C$6:$L$47,10,FALSE))</f>
        <v/>
      </c>
      <c r="AK24" s="95" t="str">
        <f>IF(AK23="","",VLOOKUP(AK23,シフト記号表!$C$6:$L$47,10,FALSE))</f>
        <v/>
      </c>
      <c r="AL24" s="96" t="str">
        <f>IF(AL23="","",VLOOKUP(AL23,シフト記号表!$C$6:$L$47,10,FALSE))</f>
        <v/>
      </c>
      <c r="AM24" s="96" t="str">
        <f>IF(AM23="","",VLOOKUP(AM23,シフト記号表!$C$6:$L$47,10,FALSE))</f>
        <v/>
      </c>
      <c r="AN24" s="96" t="str">
        <f>IF(AN23="","",VLOOKUP(AN23,シフト記号表!$C$6:$L$47,10,FALSE))</f>
        <v/>
      </c>
      <c r="AO24" s="96" t="str">
        <f>IF(AO23="","",VLOOKUP(AO23,シフト記号表!$C$6:$L$47,10,FALSE))</f>
        <v/>
      </c>
      <c r="AP24" s="96" t="str">
        <f>IF(AP23="","",VLOOKUP(AP23,シフト記号表!$C$6:$L$47,10,FALSE))</f>
        <v/>
      </c>
      <c r="AQ24" s="97" t="str">
        <f>IF(AQ23="","",VLOOKUP(AQ23,シフト記号表!$C$6:$L$47,10,FALSE))</f>
        <v/>
      </c>
      <c r="AR24" s="95" t="str">
        <f>IF(AR23="","",VLOOKUP(AR23,シフト記号表!$C$6:$L$47,10,FALSE))</f>
        <v/>
      </c>
      <c r="AS24" s="96" t="str">
        <f>IF(AS23="","",VLOOKUP(AS23,シフト記号表!$C$6:$L$47,10,FALSE))</f>
        <v/>
      </c>
      <c r="AT24" s="96" t="str">
        <f>IF(AT23="","",VLOOKUP(AT23,シフト記号表!$C$6:$L$47,10,FALSE))</f>
        <v/>
      </c>
      <c r="AU24" s="96" t="str">
        <f>IF(AU23="","",VLOOKUP(AU23,シフト記号表!$C$6:$L$47,10,FALSE))</f>
        <v/>
      </c>
      <c r="AV24" s="96" t="str">
        <f>IF(AV23="","",VLOOKUP(AV23,シフト記号表!$C$6:$L$47,10,FALSE))</f>
        <v/>
      </c>
      <c r="AW24" s="96" t="str">
        <f>IF(AW23="","",VLOOKUP(AW23,シフト記号表!$C$6:$L$47,10,FALSE))</f>
        <v/>
      </c>
      <c r="AX24" s="97" t="str">
        <f>IF(AX23="","",VLOOKUP(AX23,シフト記号表!$C$6:$L$47,10,FALSE))</f>
        <v/>
      </c>
      <c r="AY24" s="95" t="str">
        <f>IF(AY23="","",VLOOKUP(AY23,シフト記号表!$C$6:$L$47,10,FALSE))</f>
        <v/>
      </c>
      <c r="AZ24" s="96" t="str">
        <f>IF(AZ23="","",VLOOKUP(AZ23,シフト記号表!$C$6:$L$47,10,FALSE))</f>
        <v/>
      </c>
      <c r="BA24" s="96" t="str">
        <f>IF(BA23="","",VLOOKUP(BA23,シフト記号表!$C$6:$L$47,10,FALSE))</f>
        <v/>
      </c>
      <c r="BB24" s="371">
        <f>IF($BE$3="４週",SUM(W24:AX24),IF($BE$3="暦月",SUM(W24:BA24),""))</f>
        <v>0</v>
      </c>
      <c r="BC24" s="372"/>
      <c r="BD24" s="373">
        <f>IF($BE$3="４週",BB24/4,IF($BE$3="暦月",(BB24/($BE$8/7)),""))</f>
        <v>0</v>
      </c>
      <c r="BE24" s="372"/>
      <c r="BF24" s="368"/>
      <c r="BG24" s="369"/>
      <c r="BH24" s="369"/>
      <c r="BI24" s="369"/>
      <c r="BJ24" s="370"/>
    </row>
    <row r="25" spans="2:62" ht="20.25" customHeight="1" x14ac:dyDescent="0.4">
      <c r="B25" s="374">
        <f>B23+1</f>
        <v>6</v>
      </c>
      <c r="C25" s="376"/>
      <c r="D25" s="377"/>
      <c r="E25" s="90"/>
      <c r="F25" s="91"/>
      <c r="G25" s="90"/>
      <c r="H25" s="91"/>
      <c r="I25" s="380"/>
      <c r="J25" s="381"/>
      <c r="K25" s="384"/>
      <c r="L25" s="385"/>
      <c r="M25" s="385"/>
      <c r="N25" s="377"/>
      <c r="O25" s="358"/>
      <c r="P25" s="359"/>
      <c r="Q25" s="359"/>
      <c r="R25" s="359"/>
      <c r="S25" s="360"/>
      <c r="T25" s="114" t="s">
        <v>18</v>
      </c>
      <c r="V25" s="78"/>
      <c r="W25" s="65"/>
      <c r="X25" s="66"/>
      <c r="Y25" s="66"/>
      <c r="Z25" s="66"/>
      <c r="AA25" s="66"/>
      <c r="AB25" s="66"/>
      <c r="AC25" s="67"/>
      <c r="AD25" s="65"/>
      <c r="AE25" s="66"/>
      <c r="AF25" s="66"/>
      <c r="AG25" s="66"/>
      <c r="AH25" s="66"/>
      <c r="AI25" s="66"/>
      <c r="AJ25" s="67"/>
      <c r="AK25" s="65"/>
      <c r="AL25" s="66"/>
      <c r="AM25" s="66"/>
      <c r="AN25" s="66"/>
      <c r="AO25" s="66"/>
      <c r="AP25" s="66"/>
      <c r="AQ25" s="67"/>
      <c r="AR25" s="65"/>
      <c r="AS25" s="66"/>
      <c r="AT25" s="66"/>
      <c r="AU25" s="66"/>
      <c r="AV25" s="66"/>
      <c r="AW25" s="66"/>
      <c r="AX25" s="67"/>
      <c r="AY25" s="65"/>
      <c r="AZ25" s="66"/>
      <c r="BA25" s="68"/>
      <c r="BB25" s="361"/>
      <c r="BC25" s="362"/>
      <c r="BD25" s="363"/>
      <c r="BE25" s="364"/>
      <c r="BF25" s="365"/>
      <c r="BG25" s="366"/>
      <c r="BH25" s="366"/>
      <c r="BI25" s="366"/>
      <c r="BJ25" s="367"/>
    </row>
    <row r="26" spans="2:62" ht="20.25" customHeight="1" x14ac:dyDescent="0.4">
      <c r="B26" s="375"/>
      <c r="C26" s="378"/>
      <c r="D26" s="379"/>
      <c r="E26" s="90"/>
      <c r="F26" s="91">
        <f>C25</f>
        <v>0</v>
      </c>
      <c r="G26" s="90"/>
      <c r="H26" s="91">
        <f>I25</f>
        <v>0</v>
      </c>
      <c r="I26" s="382"/>
      <c r="J26" s="383"/>
      <c r="K26" s="386"/>
      <c r="L26" s="387"/>
      <c r="M26" s="387"/>
      <c r="N26" s="379"/>
      <c r="O26" s="358"/>
      <c r="P26" s="359"/>
      <c r="Q26" s="359"/>
      <c r="R26" s="359"/>
      <c r="S26" s="360"/>
      <c r="T26" s="72" t="s">
        <v>106</v>
      </c>
      <c r="U26" s="73"/>
      <c r="V26" s="74"/>
      <c r="W26" s="95" t="str">
        <f>IF(W25="","",VLOOKUP(W25,シフト記号表!$C$6:$L$47,10,FALSE))</f>
        <v/>
      </c>
      <c r="X26" s="96" t="str">
        <f>IF(X25="","",VLOOKUP(X25,シフト記号表!$C$6:$L$47,10,FALSE))</f>
        <v/>
      </c>
      <c r="Y26" s="96" t="str">
        <f>IF(Y25="","",VLOOKUP(Y25,シフト記号表!$C$6:$L$47,10,FALSE))</f>
        <v/>
      </c>
      <c r="Z26" s="96" t="str">
        <f>IF(Z25="","",VLOOKUP(Z25,シフト記号表!$C$6:$L$47,10,FALSE))</f>
        <v/>
      </c>
      <c r="AA26" s="96" t="str">
        <f>IF(AA25="","",VLOOKUP(AA25,シフト記号表!$C$6:$L$47,10,FALSE))</f>
        <v/>
      </c>
      <c r="AB26" s="96" t="str">
        <f>IF(AB25="","",VLOOKUP(AB25,シフト記号表!$C$6:$L$47,10,FALSE))</f>
        <v/>
      </c>
      <c r="AC26" s="97" t="str">
        <f>IF(AC25="","",VLOOKUP(AC25,シフト記号表!$C$6:$L$47,10,FALSE))</f>
        <v/>
      </c>
      <c r="AD26" s="95" t="str">
        <f>IF(AD25="","",VLOOKUP(AD25,シフト記号表!$C$6:$L$47,10,FALSE))</f>
        <v/>
      </c>
      <c r="AE26" s="96" t="str">
        <f>IF(AE25="","",VLOOKUP(AE25,シフト記号表!$C$6:$L$47,10,FALSE))</f>
        <v/>
      </c>
      <c r="AF26" s="96" t="str">
        <f>IF(AF25="","",VLOOKUP(AF25,シフト記号表!$C$6:$L$47,10,FALSE))</f>
        <v/>
      </c>
      <c r="AG26" s="96" t="str">
        <f>IF(AG25="","",VLOOKUP(AG25,シフト記号表!$C$6:$L$47,10,FALSE))</f>
        <v/>
      </c>
      <c r="AH26" s="96" t="str">
        <f>IF(AH25="","",VLOOKUP(AH25,シフト記号表!$C$6:$L$47,10,FALSE))</f>
        <v/>
      </c>
      <c r="AI26" s="96" t="str">
        <f>IF(AI25="","",VLOOKUP(AI25,シフト記号表!$C$6:$L$47,10,FALSE))</f>
        <v/>
      </c>
      <c r="AJ26" s="97" t="str">
        <f>IF(AJ25="","",VLOOKUP(AJ25,シフト記号表!$C$6:$L$47,10,FALSE))</f>
        <v/>
      </c>
      <c r="AK26" s="95" t="str">
        <f>IF(AK25="","",VLOOKUP(AK25,シフト記号表!$C$6:$L$47,10,FALSE))</f>
        <v/>
      </c>
      <c r="AL26" s="96" t="str">
        <f>IF(AL25="","",VLOOKUP(AL25,シフト記号表!$C$6:$L$47,10,FALSE))</f>
        <v/>
      </c>
      <c r="AM26" s="96" t="str">
        <f>IF(AM25="","",VLOOKUP(AM25,シフト記号表!$C$6:$L$47,10,FALSE))</f>
        <v/>
      </c>
      <c r="AN26" s="96" t="str">
        <f>IF(AN25="","",VLOOKUP(AN25,シフト記号表!$C$6:$L$47,10,FALSE))</f>
        <v/>
      </c>
      <c r="AO26" s="96" t="str">
        <f>IF(AO25="","",VLOOKUP(AO25,シフト記号表!$C$6:$L$47,10,FALSE))</f>
        <v/>
      </c>
      <c r="AP26" s="96" t="str">
        <f>IF(AP25="","",VLOOKUP(AP25,シフト記号表!$C$6:$L$47,10,FALSE))</f>
        <v/>
      </c>
      <c r="AQ26" s="97" t="str">
        <f>IF(AQ25="","",VLOOKUP(AQ25,シフト記号表!$C$6:$L$47,10,FALSE))</f>
        <v/>
      </c>
      <c r="AR26" s="95" t="str">
        <f>IF(AR25="","",VLOOKUP(AR25,シフト記号表!$C$6:$L$47,10,FALSE))</f>
        <v/>
      </c>
      <c r="AS26" s="96" t="str">
        <f>IF(AS25="","",VLOOKUP(AS25,シフト記号表!$C$6:$L$47,10,FALSE))</f>
        <v/>
      </c>
      <c r="AT26" s="96" t="str">
        <f>IF(AT25="","",VLOOKUP(AT25,シフト記号表!$C$6:$L$47,10,FALSE))</f>
        <v/>
      </c>
      <c r="AU26" s="96" t="str">
        <f>IF(AU25="","",VLOOKUP(AU25,シフト記号表!$C$6:$L$47,10,FALSE))</f>
        <v/>
      </c>
      <c r="AV26" s="96" t="str">
        <f>IF(AV25="","",VLOOKUP(AV25,シフト記号表!$C$6:$L$47,10,FALSE))</f>
        <v/>
      </c>
      <c r="AW26" s="96" t="str">
        <f>IF(AW25="","",VLOOKUP(AW25,シフト記号表!$C$6:$L$47,10,FALSE))</f>
        <v/>
      </c>
      <c r="AX26" s="97" t="str">
        <f>IF(AX25="","",VLOOKUP(AX25,シフト記号表!$C$6:$L$47,10,FALSE))</f>
        <v/>
      </c>
      <c r="AY26" s="95" t="str">
        <f>IF(AY25="","",VLOOKUP(AY25,シフト記号表!$C$6:$L$47,10,FALSE))</f>
        <v/>
      </c>
      <c r="AZ26" s="96" t="str">
        <f>IF(AZ25="","",VLOOKUP(AZ25,シフト記号表!$C$6:$L$47,10,FALSE))</f>
        <v/>
      </c>
      <c r="BA26" s="96" t="str">
        <f>IF(BA25="","",VLOOKUP(BA25,シフト記号表!$C$6:$L$47,10,FALSE))</f>
        <v/>
      </c>
      <c r="BB26" s="371">
        <f>IF($BE$3="４週",SUM(W26:AX26),IF($BE$3="暦月",SUM(W26:BA26),""))</f>
        <v>0</v>
      </c>
      <c r="BC26" s="372"/>
      <c r="BD26" s="373">
        <f>IF($BE$3="４週",BB26/4,IF($BE$3="暦月",(BB26/($BE$8/7)),""))</f>
        <v>0</v>
      </c>
      <c r="BE26" s="372"/>
      <c r="BF26" s="368"/>
      <c r="BG26" s="369"/>
      <c r="BH26" s="369"/>
      <c r="BI26" s="369"/>
      <c r="BJ26" s="370"/>
    </row>
    <row r="27" spans="2:62" ht="20.25" customHeight="1" x14ac:dyDescent="0.4">
      <c r="B27" s="374">
        <f>B25+1</f>
        <v>7</v>
      </c>
      <c r="C27" s="376"/>
      <c r="D27" s="377"/>
      <c r="E27" s="90"/>
      <c r="F27" s="91"/>
      <c r="G27" s="90"/>
      <c r="H27" s="91"/>
      <c r="I27" s="380"/>
      <c r="J27" s="381"/>
      <c r="K27" s="384"/>
      <c r="L27" s="385"/>
      <c r="M27" s="385"/>
      <c r="N27" s="377"/>
      <c r="O27" s="358"/>
      <c r="P27" s="359"/>
      <c r="Q27" s="359"/>
      <c r="R27" s="359"/>
      <c r="S27" s="360"/>
      <c r="T27" s="75" t="s">
        <v>18</v>
      </c>
      <c r="U27" s="76"/>
      <c r="V27" s="77"/>
      <c r="W27" s="65"/>
      <c r="X27" s="66"/>
      <c r="Y27" s="66"/>
      <c r="Z27" s="66"/>
      <c r="AA27" s="66"/>
      <c r="AB27" s="66"/>
      <c r="AC27" s="67"/>
      <c r="AD27" s="65"/>
      <c r="AE27" s="66"/>
      <c r="AF27" s="66"/>
      <c r="AG27" s="66"/>
      <c r="AH27" s="66"/>
      <c r="AI27" s="66"/>
      <c r="AJ27" s="67"/>
      <c r="AK27" s="65"/>
      <c r="AL27" s="66"/>
      <c r="AM27" s="66"/>
      <c r="AN27" s="66"/>
      <c r="AO27" s="66"/>
      <c r="AP27" s="66"/>
      <c r="AQ27" s="67"/>
      <c r="AR27" s="65"/>
      <c r="AS27" s="66"/>
      <c r="AT27" s="66"/>
      <c r="AU27" s="66"/>
      <c r="AV27" s="66"/>
      <c r="AW27" s="66"/>
      <c r="AX27" s="67"/>
      <c r="AY27" s="65"/>
      <c r="AZ27" s="66"/>
      <c r="BA27" s="68"/>
      <c r="BB27" s="361"/>
      <c r="BC27" s="362"/>
      <c r="BD27" s="363"/>
      <c r="BE27" s="364"/>
      <c r="BF27" s="365"/>
      <c r="BG27" s="366"/>
      <c r="BH27" s="366"/>
      <c r="BI27" s="366"/>
      <c r="BJ27" s="367"/>
    </row>
    <row r="28" spans="2:62" ht="20.25" customHeight="1" x14ac:dyDescent="0.4">
      <c r="B28" s="375"/>
      <c r="C28" s="378"/>
      <c r="D28" s="379"/>
      <c r="E28" s="90"/>
      <c r="F28" s="91">
        <f>C27</f>
        <v>0</v>
      </c>
      <c r="G28" s="90"/>
      <c r="H28" s="91">
        <f>I27</f>
        <v>0</v>
      </c>
      <c r="I28" s="382"/>
      <c r="J28" s="383"/>
      <c r="K28" s="386"/>
      <c r="L28" s="387"/>
      <c r="M28" s="387"/>
      <c r="N28" s="379"/>
      <c r="O28" s="358"/>
      <c r="P28" s="359"/>
      <c r="Q28" s="359"/>
      <c r="R28" s="359"/>
      <c r="S28" s="360"/>
      <c r="T28" s="72" t="s">
        <v>106</v>
      </c>
      <c r="U28" s="73"/>
      <c r="V28" s="74"/>
      <c r="W28" s="95" t="str">
        <f>IF(W27="","",VLOOKUP(W27,シフト記号表!$C$6:$L$47,10,FALSE))</f>
        <v/>
      </c>
      <c r="X28" s="96" t="str">
        <f>IF(X27="","",VLOOKUP(X27,シフト記号表!$C$6:$L$47,10,FALSE))</f>
        <v/>
      </c>
      <c r="Y28" s="96" t="str">
        <f>IF(Y27="","",VLOOKUP(Y27,シフト記号表!$C$6:$L$47,10,FALSE))</f>
        <v/>
      </c>
      <c r="Z28" s="96" t="str">
        <f>IF(Z27="","",VLOOKUP(Z27,シフト記号表!$C$6:$L$47,10,FALSE))</f>
        <v/>
      </c>
      <c r="AA28" s="96" t="str">
        <f>IF(AA27="","",VLOOKUP(AA27,シフト記号表!$C$6:$L$47,10,FALSE))</f>
        <v/>
      </c>
      <c r="AB28" s="96" t="str">
        <f>IF(AB27="","",VLOOKUP(AB27,シフト記号表!$C$6:$L$47,10,FALSE))</f>
        <v/>
      </c>
      <c r="AC28" s="97" t="str">
        <f>IF(AC27="","",VLOOKUP(AC27,シフト記号表!$C$6:$L$47,10,FALSE))</f>
        <v/>
      </c>
      <c r="AD28" s="95" t="str">
        <f>IF(AD27="","",VLOOKUP(AD27,シフト記号表!$C$6:$L$47,10,FALSE))</f>
        <v/>
      </c>
      <c r="AE28" s="96" t="str">
        <f>IF(AE27="","",VLOOKUP(AE27,シフト記号表!$C$6:$L$47,10,FALSE))</f>
        <v/>
      </c>
      <c r="AF28" s="96" t="str">
        <f>IF(AF27="","",VLOOKUP(AF27,シフト記号表!$C$6:$L$47,10,FALSE))</f>
        <v/>
      </c>
      <c r="AG28" s="96" t="str">
        <f>IF(AG27="","",VLOOKUP(AG27,シフト記号表!$C$6:$L$47,10,FALSE))</f>
        <v/>
      </c>
      <c r="AH28" s="96" t="str">
        <f>IF(AH27="","",VLOOKUP(AH27,シフト記号表!$C$6:$L$47,10,FALSE))</f>
        <v/>
      </c>
      <c r="AI28" s="96" t="str">
        <f>IF(AI27="","",VLOOKUP(AI27,シフト記号表!$C$6:$L$47,10,FALSE))</f>
        <v/>
      </c>
      <c r="AJ28" s="97" t="str">
        <f>IF(AJ27="","",VLOOKUP(AJ27,シフト記号表!$C$6:$L$47,10,FALSE))</f>
        <v/>
      </c>
      <c r="AK28" s="95" t="str">
        <f>IF(AK27="","",VLOOKUP(AK27,シフト記号表!$C$6:$L$47,10,FALSE))</f>
        <v/>
      </c>
      <c r="AL28" s="96" t="str">
        <f>IF(AL27="","",VLOOKUP(AL27,シフト記号表!$C$6:$L$47,10,FALSE))</f>
        <v/>
      </c>
      <c r="AM28" s="96" t="str">
        <f>IF(AM27="","",VLOOKUP(AM27,シフト記号表!$C$6:$L$47,10,FALSE))</f>
        <v/>
      </c>
      <c r="AN28" s="96" t="str">
        <f>IF(AN27="","",VLOOKUP(AN27,シフト記号表!$C$6:$L$47,10,FALSE))</f>
        <v/>
      </c>
      <c r="AO28" s="96" t="str">
        <f>IF(AO27="","",VLOOKUP(AO27,シフト記号表!$C$6:$L$47,10,FALSE))</f>
        <v/>
      </c>
      <c r="AP28" s="96" t="str">
        <f>IF(AP27="","",VLOOKUP(AP27,シフト記号表!$C$6:$L$47,10,FALSE))</f>
        <v/>
      </c>
      <c r="AQ28" s="97" t="str">
        <f>IF(AQ27="","",VLOOKUP(AQ27,シフト記号表!$C$6:$L$47,10,FALSE))</f>
        <v/>
      </c>
      <c r="AR28" s="95" t="str">
        <f>IF(AR27="","",VLOOKUP(AR27,シフト記号表!$C$6:$L$47,10,FALSE))</f>
        <v/>
      </c>
      <c r="AS28" s="96" t="str">
        <f>IF(AS27="","",VLOOKUP(AS27,シフト記号表!$C$6:$L$47,10,FALSE))</f>
        <v/>
      </c>
      <c r="AT28" s="96" t="str">
        <f>IF(AT27="","",VLOOKUP(AT27,シフト記号表!$C$6:$L$47,10,FALSE))</f>
        <v/>
      </c>
      <c r="AU28" s="96" t="str">
        <f>IF(AU27="","",VLOOKUP(AU27,シフト記号表!$C$6:$L$47,10,FALSE))</f>
        <v/>
      </c>
      <c r="AV28" s="96" t="str">
        <f>IF(AV27="","",VLOOKUP(AV27,シフト記号表!$C$6:$L$47,10,FALSE))</f>
        <v/>
      </c>
      <c r="AW28" s="96" t="str">
        <f>IF(AW27="","",VLOOKUP(AW27,シフト記号表!$C$6:$L$47,10,FALSE))</f>
        <v/>
      </c>
      <c r="AX28" s="97" t="str">
        <f>IF(AX27="","",VLOOKUP(AX27,シフト記号表!$C$6:$L$47,10,FALSE))</f>
        <v/>
      </c>
      <c r="AY28" s="95" t="str">
        <f>IF(AY27="","",VLOOKUP(AY27,シフト記号表!$C$6:$L$47,10,FALSE))</f>
        <v/>
      </c>
      <c r="AZ28" s="96" t="str">
        <f>IF(AZ27="","",VLOOKUP(AZ27,シフト記号表!$C$6:$L$47,10,FALSE))</f>
        <v/>
      </c>
      <c r="BA28" s="96" t="str">
        <f>IF(BA27="","",VLOOKUP(BA27,シフト記号表!$C$6:$L$47,10,FALSE))</f>
        <v/>
      </c>
      <c r="BB28" s="371">
        <f>IF($BE$3="４週",SUM(W28:AX28),IF($BE$3="暦月",SUM(W28:BA28),""))</f>
        <v>0</v>
      </c>
      <c r="BC28" s="372"/>
      <c r="BD28" s="373">
        <f>IF($BE$3="４週",BB28/4,IF($BE$3="暦月",(BB28/($BE$8/7)),""))</f>
        <v>0</v>
      </c>
      <c r="BE28" s="372"/>
      <c r="BF28" s="368"/>
      <c r="BG28" s="369"/>
      <c r="BH28" s="369"/>
      <c r="BI28" s="369"/>
      <c r="BJ28" s="370"/>
    </row>
    <row r="29" spans="2:62" ht="20.25" customHeight="1" x14ac:dyDescent="0.4">
      <c r="B29" s="374">
        <f>B27+1</f>
        <v>8</v>
      </c>
      <c r="C29" s="376"/>
      <c r="D29" s="377"/>
      <c r="E29" s="90"/>
      <c r="F29" s="91"/>
      <c r="G29" s="90"/>
      <c r="H29" s="91"/>
      <c r="I29" s="380"/>
      <c r="J29" s="381"/>
      <c r="K29" s="384"/>
      <c r="L29" s="385"/>
      <c r="M29" s="385"/>
      <c r="N29" s="377"/>
      <c r="O29" s="358"/>
      <c r="P29" s="359"/>
      <c r="Q29" s="359"/>
      <c r="R29" s="359"/>
      <c r="S29" s="360"/>
      <c r="T29" s="75" t="s">
        <v>18</v>
      </c>
      <c r="U29" s="76"/>
      <c r="V29" s="77"/>
      <c r="W29" s="65"/>
      <c r="X29" s="66"/>
      <c r="Y29" s="66"/>
      <c r="Z29" s="66"/>
      <c r="AA29" s="66"/>
      <c r="AB29" s="66"/>
      <c r="AC29" s="67"/>
      <c r="AD29" s="65"/>
      <c r="AE29" s="66"/>
      <c r="AF29" s="66"/>
      <c r="AG29" s="66"/>
      <c r="AH29" s="66"/>
      <c r="AI29" s="66"/>
      <c r="AJ29" s="67"/>
      <c r="AK29" s="65"/>
      <c r="AL29" s="66"/>
      <c r="AM29" s="66"/>
      <c r="AN29" s="66"/>
      <c r="AO29" s="66"/>
      <c r="AP29" s="66"/>
      <c r="AQ29" s="67"/>
      <c r="AR29" s="65"/>
      <c r="AS29" s="66"/>
      <c r="AT29" s="66"/>
      <c r="AU29" s="66"/>
      <c r="AV29" s="66"/>
      <c r="AW29" s="66"/>
      <c r="AX29" s="67"/>
      <c r="AY29" s="65"/>
      <c r="AZ29" s="66"/>
      <c r="BA29" s="68"/>
      <c r="BB29" s="361"/>
      <c r="BC29" s="362"/>
      <c r="BD29" s="363"/>
      <c r="BE29" s="364"/>
      <c r="BF29" s="365"/>
      <c r="BG29" s="366"/>
      <c r="BH29" s="366"/>
      <c r="BI29" s="366"/>
      <c r="BJ29" s="367"/>
    </row>
    <row r="30" spans="2:62" ht="20.25" customHeight="1" x14ac:dyDescent="0.4">
      <c r="B30" s="375"/>
      <c r="C30" s="378"/>
      <c r="D30" s="379"/>
      <c r="E30" s="90"/>
      <c r="F30" s="91">
        <f>C29</f>
        <v>0</v>
      </c>
      <c r="G30" s="90"/>
      <c r="H30" s="91">
        <f>I29</f>
        <v>0</v>
      </c>
      <c r="I30" s="382"/>
      <c r="J30" s="383"/>
      <c r="K30" s="386"/>
      <c r="L30" s="387"/>
      <c r="M30" s="387"/>
      <c r="N30" s="379"/>
      <c r="O30" s="358"/>
      <c r="P30" s="359"/>
      <c r="Q30" s="359"/>
      <c r="R30" s="359"/>
      <c r="S30" s="360"/>
      <c r="T30" s="72" t="s">
        <v>106</v>
      </c>
      <c r="U30" s="73"/>
      <c r="V30" s="74"/>
      <c r="W30" s="95" t="str">
        <f>IF(W29="","",VLOOKUP(W29,シフト記号表!$C$6:$L$47,10,FALSE))</f>
        <v/>
      </c>
      <c r="X30" s="96" t="str">
        <f>IF(X29="","",VLOOKUP(X29,シフト記号表!$C$6:$L$47,10,FALSE))</f>
        <v/>
      </c>
      <c r="Y30" s="96" t="str">
        <f>IF(Y29="","",VLOOKUP(Y29,シフト記号表!$C$6:$L$47,10,FALSE))</f>
        <v/>
      </c>
      <c r="Z30" s="96" t="str">
        <f>IF(Z29="","",VLOOKUP(Z29,シフト記号表!$C$6:$L$47,10,FALSE))</f>
        <v/>
      </c>
      <c r="AA30" s="96" t="str">
        <f>IF(AA29="","",VLOOKUP(AA29,シフト記号表!$C$6:$L$47,10,FALSE))</f>
        <v/>
      </c>
      <c r="AB30" s="96" t="str">
        <f>IF(AB29="","",VLOOKUP(AB29,シフト記号表!$C$6:$L$47,10,FALSE))</f>
        <v/>
      </c>
      <c r="AC30" s="97" t="str">
        <f>IF(AC29="","",VLOOKUP(AC29,シフト記号表!$C$6:$L$47,10,FALSE))</f>
        <v/>
      </c>
      <c r="AD30" s="95" t="str">
        <f>IF(AD29="","",VLOOKUP(AD29,シフト記号表!$C$6:$L$47,10,FALSE))</f>
        <v/>
      </c>
      <c r="AE30" s="96" t="str">
        <f>IF(AE29="","",VLOOKUP(AE29,シフト記号表!$C$6:$L$47,10,FALSE))</f>
        <v/>
      </c>
      <c r="AF30" s="96" t="str">
        <f>IF(AF29="","",VLOOKUP(AF29,シフト記号表!$C$6:$L$47,10,FALSE))</f>
        <v/>
      </c>
      <c r="AG30" s="96" t="str">
        <f>IF(AG29="","",VLOOKUP(AG29,シフト記号表!$C$6:$L$47,10,FALSE))</f>
        <v/>
      </c>
      <c r="AH30" s="96" t="str">
        <f>IF(AH29="","",VLOOKUP(AH29,シフト記号表!$C$6:$L$47,10,FALSE))</f>
        <v/>
      </c>
      <c r="AI30" s="96" t="str">
        <f>IF(AI29="","",VLOOKUP(AI29,シフト記号表!$C$6:$L$47,10,FALSE))</f>
        <v/>
      </c>
      <c r="AJ30" s="97" t="str">
        <f>IF(AJ29="","",VLOOKUP(AJ29,シフト記号表!$C$6:$L$47,10,FALSE))</f>
        <v/>
      </c>
      <c r="AK30" s="95" t="str">
        <f>IF(AK29="","",VLOOKUP(AK29,シフト記号表!$C$6:$L$47,10,FALSE))</f>
        <v/>
      </c>
      <c r="AL30" s="96" t="str">
        <f>IF(AL29="","",VLOOKUP(AL29,シフト記号表!$C$6:$L$47,10,FALSE))</f>
        <v/>
      </c>
      <c r="AM30" s="96" t="str">
        <f>IF(AM29="","",VLOOKUP(AM29,シフト記号表!$C$6:$L$47,10,FALSE))</f>
        <v/>
      </c>
      <c r="AN30" s="96" t="str">
        <f>IF(AN29="","",VLOOKUP(AN29,シフト記号表!$C$6:$L$47,10,FALSE))</f>
        <v/>
      </c>
      <c r="AO30" s="96" t="str">
        <f>IF(AO29="","",VLOOKUP(AO29,シフト記号表!$C$6:$L$47,10,FALSE))</f>
        <v/>
      </c>
      <c r="AP30" s="96" t="str">
        <f>IF(AP29="","",VLOOKUP(AP29,シフト記号表!$C$6:$L$47,10,FALSE))</f>
        <v/>
      </c>
      <c r="AQ30" s="97" t="str">
        <f>IF(AQ29="","",VLOOKUP(AQ29,シフト記号表!$C$6:$L$47,10,FALSE))</f>
        <v/>
      </c>
      <c r="AR30" s="95" t="str">
        <f>IF(AR29="","",VLOOKUP(AR29,シフト記号表!$C$6:$L$47,10,FALSE))</f>
        <v/>
      </c>
      <c r="AS30" s="96" t="str">
        <f>IF(AS29="","",VLOOKUP(AS29,シフト記号表!$C$6:$L$47,10,FALSE))</f>
        <v/>
      </c>
      <c r="AT30" s="96" t="str">
        <f>IF(AT29="","",VLOOKUP(AT29,シフト記号表!$C$6:$L$47,10,FALSE))</f>
        <v/>
      </c>
      <c r="AU30" s="96" t="str">
        <f>IF(AU29="","",VLOOKUP(AU29,シフト記号表!$C$6:$L$47,10,FALSE))</f>
        <v/>
      </c>
      <c r="AV30" s="96" t="str">
        <f>IF(AV29="","",VLOOKUP(AV29,シフト記号表!$C$6:$L$47,10,FALSE))</f>
        <v/>
      </c>
      <c r="AW30" s="96" t="str">
        <f>IF(AW29="","",VLOOKUP(AW29,シフト記号表!$C$6:$L$47,10,FALSE))</f>
        <v/>
      </c>
      <c r="AX30" s="97" t="str">
        <f>IF(AX29="","",VLOOKUP(AX29,シフト記号表!$C$6:$L$47,10,FALSE))</f>
        <v/>
      </c>
      <c r="AY30" s="95" t="str">
        <f>IF(AY29="","",VLOOKUP(AY29,シフト記号表!$C$6:$L$47,10,FALSE))</f>
        <v/>
      </c>
      <c r="AZ30" s="96" t="str">
        <f>IF(AZ29="","",VLOOKUP(AZ29,シフト記号表!$C$6:$L$47,10,FALSE))</f>
        <v/>
      </c>
      <c r="BA30" s="96" t="str">
        <f>IF(BA29="","",VLOOKUP(BA29,シフト記号表!$C$6:$L$47,10,FALSE))</f>
        <v/>
      </c>
      <c r="BB30" s="371">
        <f>IF($BE$3="４週",SUM(W30:AX30),IF($BE$3="暦月",SUM(W30:BA30),""))</f>
        <v>0</v>
      </c>
      <c r="BC30" s="372"/>
      <c r="BD30" s="373">
        <f>IF($BE$3="４週",BB30/4,IF($BE$3="暦月",(BB30/($BE$8/7)),""))</f>
        <v>0</v>
      </c>
      <c r="BE30" s="372"/>
      <c r="BF30" s="368"/>
      <c r="BG30" s="369"/>
      <c r="BH30" s="369"/>
      <c r="BI30" s="369"/>
      <c r="BJ30" s="370"/>
    </row>
    <row r="31" spans="2:62" ht="20.25" customHeight="1" x14ac:dyDescent="0.4">
      <c r="B31" s="374">
        <f>B29+1</f>
        <v>9</v>
      </c>
      <c r="C31" s="376"/>
      <c r="D31" s="377"/>
      <c r="E31" s="90"/>
      <c r="F31" s="91"/>
      <c r="G31" s="90"/>
      <c r="H31" s="91"/>
      <c r="I31" s="380"/>
      <c r="J31" s="381"/>
      <c r="K31" s="384"/>
      <c r="L31" s="385"/>
      <c r="M31" s="385"/>
      <c r="N31" s="377"/>
      <c r="O31" s="358"/>
      <c r="P31" s="359"/>
      <c r="Q31" s="359"/>
      <c r="R31" s="359"/>
      <c r="S31" s="360"/>
      <c r="T31" s="75" t="s">
        <v>18</v>
      </c>
      <c r="U31" s="76"/>
      <c r="V31" s="77"/>
      <c r="W31" s="65"/>
      <c r="X31" s="66"/>
      <c r="Y31" s="66"/>
      <c r="Z31" s="66"/>
      <c r="AA31" s="66"/>
      <c r="AB31" s="66"/>
      <c r="AC31" s="67"/>
      <c r="AD31" s="65"/>
      <c r="AE31" s="66"/>
      <c r="AF31" s="66"/>
      <c r="AG31" s="66"/>
      <c r="AH31" s="66"/>
      <c r="AI31" s="66"/>
      <c r="AJ31" s="67"/>
      <c r="AK31" s="65"/>
      <c r="AL31" s="66"/>
      <c r="AM31" s="66"/>
      <c r="AN31" s="66"/>
      <c r="AO31" s="66"/>
      <c r="AP31" s="66"/>
      <c r="AQ31" s="67"/>
      <c r="AR31" s="65"/>
      <c r="AS31" s="66"/>
      <c r="AT31" s="66"/>
      <c r="AU31" s="66"/>
      <c r="AV31" s="66"/>
      <c r="AW31" s="66"/>
      <c r="AX31" s="67"/>
      <c r="AY31" s="65"/>
      <c r="AZ31" s="66"/>
      <c r="BA31" s="68"/>
      <c r="BB31" s="361"/>
      <c r="BC31" s="362"/>
      <c r="BD31" s="363"/>
      <c r="BE31" s="364"/>
      <c r="BF31" s="365"/>
      <c r="BG31" s="366"/>
      <c r="BH31" s="366"/>
      <c r="BI31" s="366"/>
      <c r="BJ31" s="367"/>
    </row>
    <row r="32" spans="2:62" ht="20.25" customHeight="1" x14ac:dyDescent="0.4">
      <c r="B32" s="375"/>
      <c r="C32" s="378"/>
      <c r="D32" s="379"/>
      <c r="E32" s="90"/>
      <c r="F32" s="91">
        <f>C31</f>
        <v>0</v>
      </c>
      <c r="G32" s="90"/>
      <c r="H32" s="91">
        <f>I31</f>
        <v>0</v>
      </c>
      <c r="I32" s="382"/>
      <c r="J32" s="383"/>
      <c r="K32" s="386"/>
      <c r="L32" s="387"/>
      <c r="M32" s="387"/>
      <c r="N32" s="379"/>
      <c r="O32" s="358"/>
      <c r="P32" s="359"/>
      <c r="Q32" s="359"/>
      <c r="R32" s="359"/>
      <c r="S32" s="360"/>
      <c r="T32" s="115" t="s">
        <v>106</v>
      </c>
      <c r="U32" s="79"/>
      <c r="V32" s="116"/>
      <c r="W32" s="95" t="str">
        <f>IF(W31="","",VLOOKUP(W31,シフト記号表!$C$6:$L$47,10,FALSE))</f>
        <v/>
      </c>
      <c r="X32" s="96" t="str">
        <f>IF(X31="","",VLOOKUP(X31,シフト記号表!$C$6:$L$47,10,FALSE))</f>
        <v/>
      </c>
      <c r="Y32" s="96" t="str">
        <f>IF(Y31="","",VLOOKUP(Y31,シフト記号表!$C$6:$L$47,10,FALSE))</f>
        <v/>
      </c>
      <c r="Z32" s="96" t="str">
        <f>IF(Z31="","",VLOOKUP(Z31,シフト記号表!$C$6:$L$47,10,FALSE))</f>
        <v/>
      </c>
      <c r="AA32" s="96" t="str">
        <f>IF(AA31="","",VLOOKUP(AA31,シフト記号表!$C$6:$L$47,10,FALSE))</f>
        <v/>
      </c>
      <c r="AB32" s="96" t="str">
        <f>IF(AB31="","",VLOOKUP(AB31,シフト記号表!$C$6:$L$47,10,FALSE))</f>
        <v/>
      </c>
      <c r="AC32" s="97" t="str">
        <f>IF(AC31="","",VLOOKUP(AC31,シフト記号表!$C$6:$L$47,10,FALSE))</f>
        <v/>
      </c>
      <c r="AD32" s="95" t="str">
        <f>IF(AD31="","",VLOOKUP(AD31,シフト記号表!$C$6:$L$47,10,FALSE))</f>
        <v/>
      </c>
      <c r="AE32" s="96" t="str">
        <f>IF(AE31="","",VLOOKUP(AE31,シフト記号表!$C$6:$L$47,10,FALSE))</f>
        <v/>
      </c>
      <c r="AF32" s="96" t="str">
        <f>IF(AF31="","",VLOOKUP(AF31,シフト記号表!$C$6:$L$47,10,FALSE))</f>
        <v/>
      </c>
      <c r="AG32" s="96" t="str">
        <f>IF(AG31="","",VLOOKUP(AG31,シフト記号表!$C$6:$L$47,10,FALSE))</f>
        <v/>
      </c>
      <c r="AH32" s="96" t="str">
        <f>IF(AH31="","",VLOOKUP(AH31,シフト記号表!$C$6:$L$47,10,FALSE))</f>
        <v/>
      </c>
      <c r="AI32" s="96" t="str">
        <f>IF(AI31="","",VLOOKUP(AI31,シフト記号表!$C$6:$L$47,10,FALSE))</f>
        <v/>
      </c>
      <c r="AJ32" s="97" t="str">
        <f>IF(AJ31="","",VLOOKUP(AJ31,シフト記号表!$C$6:$L$47,10,FALSE))</f>
        <v/>
      </c>
      <c r="AK32" s="95" t="str">
        <f>IF(AK31="","",VLOOKUP(AK31,シフト記号表!$C$6:$L$47,10,FALSE))</f>
        <v/>
      </c>
      <c r="AL32" s="96" t="str">
        <f>IF(AL31="","",VLOOKUP(AL31,シフト記号表!$C$6:$L$47,10,FALSE))</f>
        <v/>
      </c>
      <c r="AM32" s="96" t="str">
        <f>IF(AM31="","",VLOOKUP(AM31,シフト記号表!$C$6:$L$47,10,FALSE))</f>
        <v/>
      </c>
      <c r="AN32" s="96" t="str">
        <f>IF(AN31="","",VLOOKUP(AN31,シフト記号表!$C$6:$L$47,10,FALSE))</f>
        <v/>
      </c>
      <c r="AO32" s="96" t="str">
        <f>IF(AO31="","",VLOOKUP(AO31,シフト記号表!$C$6:$L$47,10,FALSE))</f>
        <v/>
      </c>
      <c r="AP32" s="96" t="str">
        <f>IF(AP31="","",VLOOKUP(AP31,シフト記号表!$C$6:$L$47,10,FALSE))</f>
        <v/>
      </c>
      <c r="AQ32" s="97" t="str">
        <f>IF(AQ31="","",VLOOKUP(AQ31,シフト記号表!$C$6:$L$47,10,FALSE))</f>
        <v/>
      </c>
      <c r="AR32" s="95" t="str">
        <f>IF(AR31="","",VLOOKUP(AR31,シフト記号表!$C$6:$L$47,10,FALSE))</f>
        <v/>
      </c>
      <c r="AS32" s="96" t="str">
        <f>IF(AS31="","",VLOOKUP(AS31,シフト記号表!$C$6:$L$47,10,FALSE))</f>
        <v/>
      </c>
      <c r="AT32" s="96" t="str">
        <f>IF(AT31="","",VLOOKUP(AT31,シフト記号表!$C$6:$L$47,10,FALSE))</f>
        <v/>
      </c>
      <c r="AU32" s="96" t="str">
        <f>IF(AU31="","",VLOOKUP(AU31,シフト記号表!$C$6:$L$47,10,FALSE))</f>
        <v/>
      </c>
      <c r="AV32" s="96" t="str">
        <f>IF(AV31="","",VLOOKUP(AV31,シフト記号表!$C$6:$L$47,10,FALSE))</f>
        <v/>
      </c>
      <c r="AW32" s="96" t="str">
        <f>IF(AW31="","",VLOOKUP(AW31,シフト記号表!$C$6:$L$47,10,FALSE))</f>
        <v/>
      </c>
      <c r="AX32" s="97" t="str">
        <f>IF(AX31="","",VLOOKUP(AX31,シフト記号表!$C$6:$L$47,10,FALSE))</f>
        <v/>
      </c>
      <c r="AY32" s="95" t="str">
        <f>IF(AY31="","",VLOOKUP(AY31,シフト記号表!$C$6:$L$47,10,FALSE))</f>
        <v/>
      </c>
      <c r="AZ32" s="96" t="str">
        <f>IF(AZ31="","",VLOOKUP(AZ31,シフト記号表!$C$6:$L$47,10,FALSE))</f>
        <v/>
      </c>
      <c r="BA32" s="96" t="str">
        <f>IF(BA31="","",VLOOKUP(BA31,シフト記号表!$C$6:$L$47,10,FALSE))</f>
        <v/>
      </c>
      <c r="BB32" s="371">
        <f>IF($BE$3="４週",SUM(W32:AX32),IF($BE$3="暦月",SUM(W32:BA32),""))</f>
        <v>0</v>
      </c>
      <c r="BC32" s="372"/>
      <c r="BD32" s="373">
        <f>IF($BE$3="４週",BB32/4,IF($BE$3="暦月",(BB32/($BE$8/7)),""))</f>
        <v>0</v>
      </c>
      <c r="BE32" s="372"/>
      <c r="BF32" s="368"/>
      <c r="BG32" s="369"/>
      <c r="BH32" s="369"/>
      <c r="BI32" s="369"/>
      <c r="BJ32" s="370"/>
    </row>
    <row r="33" spans="2:62" ht="20.25" customHeight="1" x14ac:dyDescent="0.4">
      <c r="B33" s="374">
        <f>B31+1</f>
        <v>10</v>
      </c>
      <c r="C33" s="376"/>
      <c r="D33" s="377"/>
      <c r="E33" s="90"/>
      <c r="F33" s="91"/>
      <c r="G33" s="90"/>
      <c r="H33" s="91"/>
      <c r="I33" s="380"/>
      <c r="J33" s="381"/>
      <c r="K33" s="384"/>
      <c r="L33" s="385"/>
      <c r="M33" s="385"/>
      <c r="N33" s="377"/>
      <c r="O33" s="358"/>
      <c r="P33" s="359"/>
      <c r="Q33" s="359"/>
      <c r="R33" s="359"/>
      <c r="S33" s="360"/>
      <c r="T33" s="114" t="s">
        <v>18</v>
      </c>
      <c r="V33" s="78"/>
      <c r="W33" s="65"/>
      <c r="X33" s="66"/>
      <c r="Y33" s="66"/>
      <c r="Z33" s="66"/>
      <c r="AA33" s="66"/>
      <c r="AB33" s="66"/>
      <c r="AC33" s="67"/>
      <c r="AD33" s="65"/>
      <c r="AE33" s="66"/>
      <c r="AF33" s="66"/>
      <c r="AG33" s="66"/>
      <c r="AH33" s="66"/>
      <c r="AI33" s="66"/>
      <c r="AJ33" s="67"/>
      <c r="AK33" s="65"/>
      <c r="AL33" s="66"/>
      <c r="AM33" s="66"/>
      <c r="AN33" s="66"/>
      <c r="AO33" s="66"/>
      <c r="AP33" s="66"/>
      <c r="AQ33" s="67"/>
      <c r="AR33" s="65"/>
      <c r="AS33" s="66"/>
      <c r="AT33" s="66"/>
      <c r="AU33" s="66"/>
      <c r="AV33" s="66"/>
      <c r="AW33" s="66"/>
      <c r="AX33" s="67"/>
      <c r="AY33" s="65"/>
      <c r="AZ33" s="66"/>
      <c r="BA33" s="68"/>
      <c r="BB33" s="361"/>
      <c r="BC33" s="362"/>
      <c r="BD33" s="363"/>
      <c r="BE33" s="364"/>
      <c r="BF33" s="365"/>
      <c r="BG33" s="366"/>
      <c r="BH33" s="366"/>
      <c r="BI33" s="366"/>
      <c r="BJ33" s="367"/>
    </row>
    <row r="34" spans="2:62" ht="20.25" customHeight="1" x14ac:dyDescent="0.4">
      <c r="B34" s="375"/>
      <c r="C34" s="378"/>
      <c r="D34" s="379"/>
      <c r="E34" s="90"/>
      <c r="F34" s="91">
        <f>C33</f>
        <v>0</v>
      </c>
      <c r="G34" s="90"/>
      <c r="H34" s="91">
        <f>I33</f>
        <v>0</v>
      </c>
      <c r="I34" s="382"/>
      <c r="J34" s="383"/>
      <c r="K34" s="386"/>
      <c r="L34" s="387"/>
      <c r="M34" s="387"/>
      <c r="N34" s="379"/>
      <c r="O34" s="358"/>
      <c r="P34" s="359"/>
      <c r="Q34" s="359"/>
      <c r="R34" s="359"/>
      <c r="S34" s="360"/>
      <c r="T34" s="115" t="s">
        <v>106</v>
      </c>
      <c r="U34" s="79"/>
      <c r="V34" s="116"/>
      <c r="W34" s="95" t="str">
        <f>IF(W33="","",VLOOKUP(W33,シフト記号表!$C$6:$L$47,10,FALSE))</f>
        <v/>
      </c>
      <c r="X34" s="96" t="str">
        <f>IF(X33="","",VLOOKUP(X33,シフト記号表!$C$6:$L$47,10,FALSE))</f>
        <v/>
      </c>
      <c r="Y34" s="96" t="str">
        <f>IF(Y33="","",VLOOKUP(Y33,シフト記号表!$C$6:$L$47,10,FALSE))</f>
        <v/>
      </c>
      <c r="Z34" s="96" t="str">
        <f>IF(Z33="","",VLOOKUP(Z33,シフト記号表!$C$6:$L$47,10,FALSE))</f>
        <v/>
      </c>
      <c r="AA34" s="96" t="str">
        <f>IF(AA33="","",VLOOKUP(AA33,シフト記号表!$C$6:$L$47,10,FALSE))</f>
        <v/>
      </c>
      <c r="AB34" s="96" t="str">
        <f>IF(AB33="","",VLOOKUP(AB33,シフト記号表!$C$6:$L$47,10,FALSE))</f>
        <v/>
      </c>
      <c r="AC34" s="97" t="str">
        <f>IF(AC33="","",VLOOKUP(AC33,シフト記号表!$C$6:$L$47,10,FALSE))</f>
        <v/>
      </c>
      <c r="AD34" s="95" t="str">
        <f>IF(AD33="","",VLOOKUP(AD33,シフト記号表!$C$6:$L$47,10,FALSE))</f>
        <v/>
      </c>
      <c r="AE34" s="96" t="str">
        <f>IF(AE33="","",VLOOKUP(AE33,シフト記号表!$C$6:$L$47,10,FALSE))</f>
        <v/>
      </c>
      <c r="AF34" s="96" t="str">
        <f>IF(AF33="","",VLOOKUP(AF33,シフト記号表!$C$6:$L$47,10,FALSE))</f>
        <v/>
      </c>
      <c r="AG34" s="96" t="str">
        <f>IF(AG33="","",VLOOKUP(AG33,シフト記号表!$C$6:$L$47,10,FALSE))</f>
        <v/>
      </c>
      <c r="AH34" s="96" t="str">
        <f>IF(AH33="","",VLOOKUP(AH33,シフト記号表!$C$6:$L$47,10,FALSE))</f>
        <v/>
      </c>
      <c r="AI34" s="96" t="str">
        <f>IF(AI33="","",VLOOKUP(AI33,シフト記号表!$C$6:$L$47,10,FALSE))</f>
        <v/>
      </c>
      <c r="AJ34" s="97" t="str">
        <f>IF(AJ33="","",VLOOKUP(AJ33,シフト記号表!$C$6:$L$47,10,FALSE))</f>
        <v/>
      </c>
      <c r="AK34" s="95" t="str">
        <f>IF(AK33="","",VLOOKUP(AK33,シフト記号表!$C$6:$L$47,10,FALSE))</f>
        <v/>
      </c>
      <c r="AL34" s="96" t="str">
        <f>IF(AL33="","",VLOOKUP(AL33,シフト記号表!$C$6:$L$47,10,FALSE))</f>
        <v/>
      </c>
      <c r="AM34" s="96" t="str">
        <f>IF(AM33="","",VLOOKUP(AM33,シフト記号表!$C$6:$L$47,10,FALSE))</f>
        <v/>
      </c>
      <c r="AN34" s="96" t="str">
        <f>IF(AN33="","",VLOOKUP(AN33,シフト記号表!$C$6:$L$47,10,FALSE))</f>
        <v/>
      </c>
      <c r="AO34" s="96" t="str">
        <f>IF(AO33="","",VLOOKUP(AO33,シフト記号表!$C$6:$L$47,10,FALSE))</f>
        <v/>
      </c>
      <c r="AP34" s="96" t="str">
        <f>IF(AP33="","",VLOOKUP(AP33,シフト記号表!$C$6:$L$47,10,FALSE))</f>
        <v/>
      </c>
      <c r="AQ34" s="97" t="str">
        <f>IF(AQ33="","",VLOOKUP(AQ33,シフト記号表!$C$6:$L$47,10,FALSE))</f>
        <v/>
      </c>
      <c r="AR34" s="95" t="str">
        <f>IF(AR33="","",VLOOKUP(AR33,シフト記号表!$C$6:$L$47,10,FALSE))</f>
        <v/>
      </c>
      <c r="AS34" s="96" t="str">
        <f>IF(AS33="","",VLOOKUP(AS33,シフト記号表!$C$6:$L$47,10,FALSE))</f>
        <v/>
      </c>
      <c r="AT34" s="96" t="str">
        <f>IF(AT33="","",VLOOKUP(AT33,シフト記号表!$C$6:$L$47,10,FALSE))</f>
        <v/>
      </c>
      <c r="AU34" s="96" t="str">
        <f>IF(AU33="","",VLOOKUP(AU33,シフト記号表!$C$6:$L$47,10,FALSE))</f>
        <v/>
      </c>
      <c r="AV34" s="96" t="str">
        <f>IF(AV33="","",VLOOKUP(AV33,シフト記号表!$C$6:$L$47,10,FALSE))</f>
        <v/>
      </c>
      <c r="AW34" s="96" t="str">
        <f>IF(AW33="","",VLOOKUP(AW33,シフト記号表!$C$6:$L$47,10,FALSE))</f>
        <v/>
      </c>
      <c r="AX34" s="97" t="str">
        <f>IF(AX33="","",VLOOKUP(AX33,シフト記号表!$C$6:$L$47,10,FALSE))</f>
        <v/>
      </c>
      <c r="AY34" s="95" t="str">
        <f>IF(AY33="","",VLOOKUP(AY33,シフト記号表!$C$6:$L$47,10,FALSE))</f>
        <v/>
      </c>
      <c r="AZ34" s="96" t="str">
        <f>IF(AZ33="","",VLOOKUP(AZ33,シフト記号表!$C$6:$L$47,10,FALSE))</f>
        <v/>
      </c>
      <c r="BA34" s="96" t="str">
        <f>IF(BA33="","",VLOOKUP(BA33,シフト記号表!$C$6:$L$47,10,FALSE))</f>
        <v/>
      </c>
      <c r="BB34" s="371">
        <f>IF($BE$3="４週",SUM(W34:AX34),IF($BE$3="暦月",SUM(W34:BA34),""))</f>
        <v>0</v>
      </c>
      <c r="BC34" s="372"/>
      <c r="BD34" s="373">
        <f>IF($BE$3="４週",BB34/4,IF($BE$3="暦月",(BB34/($BE$8/7)),""))</f>
        <v>0</v>
      </c>
      <c r="BE34" s="372"/>
      <c r="BF34" s="368"/>
      <c r="BG34" s="369"/>
      <c r="BH34" s="369"/>
      <c r="BI34" s="369"/>
      <c r="BJ34" s="370"/>
    </row>
    <row r="35" spans="2:62" ht="20.25" customHeight="1" x14ac:dyDescent="0.4">
      <c r="B35" s="374">
        <f>B33+1</f>
        <v>11</v>
      </c>
      <c r="C35" s="376"/>
      <c r="D35" s="377"/>
      <c r="E35" s="90"/>
      <c r="F35" s="91"/>
      <c r="G35" s="90"/>
      <c r="H35" s="91"/>
      <c r="I35" s="380"/>
      <c r="J35" s="381"/>
      <c r="K35" s="384"/>
      <c r="L35" s="385"/>
      <c r="M35" s="385"/>
      <c r="N35" s="377"/>
      <c r="O35" s="358"/>
      <c r="P35" s="359"/>
      <c r="Q35" s="359"/>
      <c r="R35" s="359"/>
      <c r="S35" s="360"/>
      <c r="T35" s="114" t="s">
        <v>18</v>
      </c>
      <c r="V35" s="78"/>
      <c r="W35" s="65"/>
      <c r="X35" s="66"/>
      <c r="Y35" s="66"/>
      <c r="Z35" s="66"/>
      <c r="AA35" s="66"/>
      <c r="AB35" s="66"/>
      <c r="AC35" s="67"/>
      <c r="AD35" s="65"/>
      <c r="AE35" s="66"/>
      <c r="AF35" s="66"/>
      <c r="AG35" s="66"/>
      <c r="AH35" s="66"/>
      <c r="AI35" s="66"/>
      <c r="AJ35" s="67"/>
      <c r="AK35" s="65"/>
      <c r="AL35" s="66"/>
      <c r="AM35" s="66"/>
      <c r="AN35" s="66"/>
      <c r="AO35" s="66"/>
      <c r="AP35" s="66"/>
      <c r="AQ35" s="67"/>
      <c r="AR35" s="65"/>
      <c r="AS35" s="66"/>
      <c r="AT35" s="66"/>
      <c r="AU35" s="66"/>
      <c r="AV35" s="66"/>
      <c r="AW35" s="66"/>
      <c r="AX35" s="67"/>
      <c r="AY35" s="65"/>
      <c r="AZ35" s="66"/>
      <c r="BA35" s="68"/>
      <c r="BB35" s="361"/>
      <c r="BC35" s="362"/>
      <c r="BD35" s="363"/>
      <c r="BE35" s="364"/>
      <c r="BF35" s="365"/>
      <c r="BG35" s="366"/>
      <c r="BH35" s="366"/>
      <c r="BI35" s="366"/>
      <c r="BJ35" s="367"/>
    </row>
    <row r="36" spans="2:62" ht="20.25" customHeight="1" x14ac:dyDescent="0.4">
      <c r="B36" s="375"/>
      <c r="C36" s="378"/>
      <c r="D36" s="379"/>
      <c r="E36" s="90"/>
      <c r="F36" s="91">
        <f>C35</f>
        <v>0</v>
      </c>
      <c r="G36" s="90"/>
      <c r="H36" s="91">
        <f>I35</f>
        <v>0</v>
      </c>
      <c r="I36" s="382"/>
      <c r="J36" s="383"/>
      <c r="K36" s="386"/>
      <c r="L36" s="387"/>
      <c r="M36" s="387"/>
      <c r="N36" s="379"/>
      <c r="O36" s="358"/>
      <c r="P36" s="359"/>
      <c r="Q36" s="359"/>
      <c r="R36" s="359"/>
      <c r="S36" s="360"/>
      <c r="T36" s="115" t="s">
        <v>106</v>
      </c>
      <c r="U36" s="79"/>
      <c r="V36" s="116"/>
      <c r="W36" s="95" t="str">
        <f>IF(W35="","",VLOOKUP(W35,シフト記号表!$C$6:$L$47,10,FALSE))</f>
        <v/>
      </c>
      <c r="X36" s="96" t="str">
        <f>IF(X35="","",VLOOKUP(X35,シフト記号表!$C$6:$L$47,10,FALSE))</f>
        <v/>
      </c>
      <c r="Y36" s="96" t="str">
        <f>IF(Y35="","",VLOOKUP(Y35,シフト記号表!$C$6:$L$47,10,FALSE))</f>
        <v/>
      </c>
      <c r="Z36" s="96" t="str">
        <f>IF(Z35="","",VLOOKUP(Z35,シフト記号表!$C$6:$L$47,10,FALSE))</f>
        <v/>
      </c>
      <c r="AA36" s="96" t="str">
        <f>IF(AA35="","",VLOOKUP(AA35,シフト記号表!$C$6:$L$47,10,FALSE))</f>
        <v/>
      </c>
      <c r="AB36" s="96" t="str">
        <f>IF(AB35="","",VLOOKUP(AB35,シフト記号表!$C$6:$L$47,10,FALSE))</f>
        <v/>
      </c>
      <c r="AC36" s="97" t="str">
        <f>IF(AC35="","",VLOOKUP(AC35,シフト記号表!$C$6:$L$47,10,FALSE))</f>
        <v/>
      </c>
      <c r="AD36" s="95" t="str">
        <f>IF(AD35="","",VLOOKUP(AD35,シフト記号表!$C$6:$L$47,10,FALSE))</f>
        <v/>
      </c>
      <c r="AE36" s="96" t="str">
        <f>IF(AE35="","",VLOOKUP(AE35,シフト記号表!$C$6:$L$47,10,FALSE))</f>
        <v/>
      </c>
      <c r="AF36" s="96" t="str">
        <f>IF(AF35="","",VLOOKUP(AF35,シフト記号表!$C$6:$L$47,10,FALSE))</f>
        <v/>
      </c>
      <c r="AG36" s="96" t="str">
        <f>IF(AG35="","",VLOOKUP(AG35,シフト記号表!$C$6:$L$47,10,FALSE))</f>
        <v/>
      </c>
      <c r="AH36" s="96" t="str">
        <f>IF(AH35="","",VLOOKUP(AH35,シフト記号表!$C$6:$L$47,10,FALSE))</f>
        <v/>
      </c>
      <c r="AI36" s="96" t="str">
        <f>IF(AI35="","",VLOOKUP(AI35,シフト記号表!$C$6:$L$47,10,FALSE))</f>
        <v/>
      </c>
      <c r="AJ36" s="97" t="str">
        <f>IF(AJ35="","",VLOOKUP(AJ35,シフト記号表!$C$6:$L$47,10,FALSE))</f>
        <v/>
      </c>
      <c r="AK36" s="95" t="str">
        <f>IF(AK35="","",VLOOKUP(AK35,シフト記号表!$C$6:$L$47,10,FALSE))</f>
        <v/>
      </c>
      <c r="AL36" s="96" t="str">
        <f>IF(AL35="","",VLOOKUP(AL35,シフト記号表!$C$6:$L$47,10,FALSE))</f>
        <v/>
      </c>
      <c r="AM36" s="96" t="str">
        <f>IF(AM35="","",VLOOKUP(AM35,シフト記号表!$C$6:$L$47,10,FALSE))</f>
        <v/>
      </c>
      <c r="AN36" s="96" t="str">
        <f>IF(AN35="","",VLOOKUP(AN35,シフト記号表!$C$6:$L$47,10,FALSE))</f>
        <v/>
      </c>
      <c r="AO36" s="96" t="str">
        <f>IF(AO35="","",VLOOKUP(AO35,シフト記号表!$C$6:$L$47,10,FALSE))</f>
        <v/>
      </c>
      <c r="AP36" s="96" t="str">
        <f>IF(AP35="","",VLOOKUP(AP35,シフト記号表!$C$6:$L$47,10,FALSE))</f>
        <v/>
      </c>
      <c r="AQ36" s="97" t="str">
        <f>IF(AQ35="","",VLOOKUP(AQ35,シフト記号表!$C$6:$L$47,10,FALSE))</f>
        <v/>
      </c>
      <c r="AR36" s="95" t="str">
        <f>IF(AR35="","",VLOOKUP(AR35,シフト記号表!$C$6:$L$47,10,FALSE))</f>
        <v/>
      </c>
      <c r="AS36" s="96" t="str">
        <f>IF(AS35="","",VLOOKUP(AS35,シフト記号表!$C$6:$L$47,10,FALSE))</f>
        <v/>
      </c>
      <c r="AT36" s="96" t="str">
        <f>IF(AT35="","",VLOOKUP(AT35,シフト記号表!$C$6:$L$47,10,FALSE))</f>
        <v/>
      </c>
      <c r="AU36" s="96" t="str">
        <f>IF(AU35="","",VLOOKUP(AU35,シフト記号表!$C$6:$L$47,10,FALSE))</f>
        <v/>
      </c>
      <c r="AV36" s="96" t="str">
        <f>IF(AV35="","",VLOOKUP(AV35,シフト記号表!$C$6:$L$47,10,FALSE))</f>
        <v/>
      </c>
      <c r="AW36" s="96" t="str">
        <f>IF(AW35="","",VLOOKUP(AW35,シフト記号表!$C$6:$L$47,10,FALSE))</f>
        <v/>
      </c>
      <c r="AX36" s="97" t="str">
        <f>IF(AX35="","",VLOOKUP(AX35,シフト記号表!$C$6:$L$47,10,FALSE))</f>
        <v/>
      </c>
      <c r="AY36" s="95" t="str">
        <f>IF(AY35="","",VLOOKUP(AY35,シフト記号表!$C$6:$L$47,10,FALSE))</f>
        <v/>
      </c>
      <c r="AZ36" s="96" t="str">
        <f>IF(AZ35="","",VLOOKUP(AZ35,シフト記号表!$C$6:$L$47,10,FALSE))</f>
        <v/>
      </c>
      <c r="BA36" s="96" t="str">
        <f>IF(BA35="","",VLOOKUP(BA35,シフト記号表!$C$6:$L$47,10,FALSE))</f>
        <v/>
      </c>
      <c r="BB36" s="371">
        <f>IF($BE$3="４週",SUM(W36:AX36),IF($BE$3="暦月",SUM(W36:BA36),""))</f>
        <v>0</v>
      </c>
      <c r="BC36" s="372"/>
      <c r="BD36" s="373">
        <f>IF($BE$3="４週",BB36/4,IF($BE$3="暦月",(BB36/($BE$8/7)),""))</f>
        <v>0</v>
      </c>
      <c r="BE36" s="372"/>
      <c r="BF36" s="368"/>
      <c r="BG36" s="369"/>
      <c r="BH36" s="369"/>
      <c r="BI36" s="369"/>
      <c r="BJ36" s="370"/>
    </row>
    <row r="37" spans="2:62" ht="20.25" customHeight="1" x14ac:dyDescent="0.4">
      <c r="B37" s="374">
        <f>B35+1</f>
        <v>12</v>
      </c>
      <c r="C37" s="376"/>
      <c r="D37" s="377"/>
      <c r="E37" s="90"/>
      <c r="F37" s="91"/>
      <c r="G37" s="90"/>
      <c r="H37" s="91"/>
      <c r="I37" s="380"/>
      <c r="J37" s="381"/>
      <c r="K37" s="384"/>
      <c r="L37" s="385"/>
      <c r="M37" s="385"/>
      <c r="N37" s="377"/>
      <c r="O37" s="358"/>
      <c r="P37" s="359"/>
      <c r="Q37" s="359"/>
      <c r="R37" s="359"/>
      <c r="S37" s="360"/>
      <c r="T37" s="114" t="s">
        <v>18</v>
      </c>
      <c r="V37" s="78"/>
      <c r="W37" s="65"/>
      <c r="X37" s="66"/>
      <c r="Y37" s="66"/>
      <c r="Z37" s="66"/>
      <c r="AA37" s="66"/>
      <c r="AB37" s="66"/>
      <c r="AC37" s="67"/>
      <c r="AD37" s="65"/>
      <c r="AE37" s="66"/>
      <c r="AF37" s="66"/>
      <c r="AG37" s="66"/>
      <c r="AH37" s="66"/>
      <c r="AI37" s="66"/>
      <c r="AJ37" s="67"/>
      <c r="AK37" s="65"/>
      <c r="AL37" s="66"/>
      <c r="AM37" s="66"/>
      <c r="AN37" s="66"/>
      <c r="AO37" s="66"/>
      <c r="AP37" s="66"/>
      <c r="AQ37" s="67"/>
      <c r="AR37" s="65"/>
      <c r="AS37" s="66"/>
      <c r="AT37" s="66"/>
      <c r="AU37" s="66"/>
      <c r="AV37" s="66"/>
      <c r="AW37" s="66"/>
      <c r="AX37" s="67"/>
      <c r="AY37" s="65"/>
      <c r="AZ37" s="66"/>
      <c r="BA37" s="68"/>
      <c r="BB37" s="361"/>
      <c r="BC37" s="362"/>
      <c r="BD37" s="363"/>
      <c r="BE37" s="364"/>
      <c r="BF37" s="365"/>
      <c r="BG37" s="366"/>
      <c r="BH37" s="366"/>
      <c r="BI37" s="366"/>
      <c r="BJ37" s="367"/>
    </row>
    <row r="38" spans="2:62" ht="20.25" customHeight="1" x14ac:dyDescent="0.4">
      <c r="B38" s="375"/>
      <c r="C38" s="378"/>
      <c r="D38" s="379"/>
      <c r="E38" s="90"/>
      <c r="F38" s="91">
        <f>C37</f>
        <v>0</v>
      </c>
      <c r="G38" s="90"/>
      <c r="H38" s="91">
        <f>I37</f>
        <v>0</v>
      </c>
      <c r="I38" s="382"/>
      <c r="J38" s="383"/>
      <c r="K38" s="386"/>
      <c r="L38" s="387"/>
      <c r="M38" s="387"/>
      <c r="N38" s="379"/>
      <c r="O38" s="358"/>
      <c r="P38" s="359"/>
      <c r="Q38" s="359"/>
      <c r="R38" s="359"/>
      <c r="S38" s="360"/>
      <c r="T38" s="115" t="s">
        <v>106</v>
      </c>
      <c r="U38" s="79"/>
      <c r="V38" s="116"/>
      <c r="W38" s="95" t="str">
        <f>IF(W37="","",VLOOKUP(W37,シフト記号表!$C$6:$L$47,10,FALSE))</f>
        <v/>
      </c>
      <c r="X38" s="96" t="str">
        <f>IF(X37="","",VLOOKUP(X37,シフト記号表!$C$6:$L$47,10,FALSE))</f>
        <v/>
      </c>
      <c r="Y38" s="96" t="str">
        <f>IF(Y37="","",VLOOKUP(Y37,シフト記号表!$C$6:$L$47,10,FALSE))</f>
        <v/>
      </c>
      <c r="Z38" s="96" t="str">
        <f>IF(Z37="","",VLOOKUP(Z37,シフト記号表!$C$6:$L$47,10,FALSE))</f>
        <v/>
      </c>
      <c r="AA38" s="96" t="str">
        <f>IF(AA37="","",VLOOKUP(AA37,シフト記号表!$C$6:$L$47,10,FALSE))</f>
        <v/>
      </c>
      <c r="AB38" s="96" t="str">
        <f>IF(AB37="","",VLOOKUP(AB37,シフト記号表!$C$6:$L$47,10,FALSE))</f>
        <v/>
      </c>
      <c r="AC38" s="97" t="str">
        <f>IF(AC37="","",VLOOKUP(AC37,シフト記号表!$C$6:$L$47,10,FALSE))</f>
        <v/>
      </c>
      <c r="AD38" s="95" t="str">
        <f>IF(AD37="","",VLOOKUP(AD37,シフト記号表!$C$6:$L$47,10,FALSE))</f>
        <v/>
      </c>
      <c r="AE38" s="96" t="str">
        <f>IF(AE37="","",VLOOKUP(AE37,シフト記号表!$C$6:$L$47,10,FALSE))</f>
        <v/>
      </c>
      <c r="AF38" s="96" t="str">
        <f>IF(AF37="","",VLOOKUP(AF37,シフト記号表!$C$6:$L$47,10,FALSE))</f>
        <v/>
      </c>
      <c r="AG38" s="96" t="str">
        <f>IF(AG37="","",VLOOKUP(AG37,シフト記号表!$C$6:$L$47,10,FALSE))</f>
        <v/>
      </c>
      <c r="AH38" s="96" t="str">
        <f>IF(AH37="","",VLOOKUP(AH37,シフト記号表!$C$6:$L$47,10,FALSE))</f>
        <v/>
      </c>
      <c r="AI38" s="96" t="str">
        <f>IF(AI37="","",VLOOKUP(AI37,シフト記号表!$C$6:$L$47,10,FALSE))</f>
        <v/>
      </c>
      <c r="AJ38" s="97" t="str">
        <f>IF(AJ37="","",VLOOKUP(AJ37,シフト記号表!$C$6:$L$47,10,FALSE))</f>
        <v/>
      </c>
      <c r="AK38" s="95" t="str">
        <f>IF(AK37="","",VLOOKUP(AK37,シフト記号表!$C$6:$L$47,10,FALSE))</f>
        <v/>
      </c>
      <c r="AL38" s="96" t="str">
        <f>IF(AL37="","",VLOOKUP(AL37,シフト記号表!$C$6:$L$47,10,FALSE))</f>
        <v/>
      </c>
      <c r="AM38" s="96" t="str">
        <f>IF(AM37="","",VLOOKUP(AM37,シフト記号表!$C$6:$L$47,10,FALSE))</f>
        <v/>
      </c>
      <c r="AN38" s="96" t="str">
        <f>IF(AN37="","",VLOOKUP(AN37,シフト記号表!$C$6:$L$47,10,FALSE))</f>
        <v/>
      </c>
      <c r="AO38" s="96" t="str">
        <f>IF(AO37="","",VLOOKUP(AO37,シフト記号表!$C$6:$L$47,10,FALSE))</f>
        <v/>
      </c>
      <c r="AP38" s="96" t="str">
        <f>IF(AP37="","",VLOOKUP(AP37,シフト記号表!$C$6:$L$47,10,FALSE))</f>
        <v/>
      </c>
      <c r="AQ38" s="97" t="str">
        <f>IF(AQ37="","",VLOOKUP(AQ37,シフト記号表!$C$6:$L$47,10,FALSE))</f>
        <v/>
      </c>
      <c r="AR38" s="95" t="str">
        <f>IF(AR37="","",VLOOKUP(AR37,シフト記号表!$C$6:$L$47,10,FALSE))</f>
        <v/>
      </c>
      <c r="AS38" s="96" t="str">
        <f>IF(AS37="","",VLOOKUP(AS37,シフト記号表!$C$6:$L$47,10,FALSE))</f>
        <v/>
      </c>
      <c r="AT38" s="96" t="str">
        <f>IF(AT37="","",VLOOKUP(AT37,シフト記号表!$C$6:$L$47,10,FALSE))</f>
        <v/>
      </c>
      <c r="AU38" s="96" t="str">
        <f>IF(AU37="","",VLOOKUP(AU37,シフト記号表!$C$6:$L$47,10,FALSE))</f>
        <v/>
      </c>
      <c r="AV38" s="96" t="str">
        <f>IF(AV37="","",VLOOKUP(AV37,シフト記号表!$C$6:$L$47,10,FALSE))</f>
        <v/>
      </c>
      <c r="AW38" s="96" t="str">
        <f>IF(AW37="","",VLOOKUP(AW37,シフト記号表!$C$6:$L$47,10,FALSE))</f>
        <v/>
      </c>
      <c r="AX38" s="97" t="str">
        <f>IF(AX37="","",VLOOKUP(AX37,シフト記号表!$C$6:$L$47,10,FALSE))</f>
        <v/>
      </c>
      <c r="AY38" s="95" t="str">
        <f>IF(AY37="","",VLOOKUP(AY37,シフト記号表!$C$6:$L$47,10,FALSE))</f>
        <v/>
      </c>
      <c r="AZ38" s="96" t="str">
        <f>IF(AZ37="","",VLOOKUP(AZ37,シフト記号表!$C$6:$L$47,10,FALSE))</f>
        <v/>
      </c>
      <c r="BA38" s="96" t="str">
        <f>IF(BA37="","",VLOOKUP(BA37,シフト記号表!$C$6:$L$47,10,FALSE))</f>
        <v/>
      </c>
      <c r="BB38" s="371">
        <f>IF($BE$3="４週",SUM(W38:AX38),IF($BE$3="暦月",SUM(W38:BA38),""))</f>
        <v>0</v>
      </c>
      <c r="BC38" s="372"/>
      <c r="BD38" s="373">
        <f>IF($BE$3="４週",BB38/4,IF($BE$3="暦月",(BB38/($BE$8/7)),""))</f>
        <v>0</v>
      </c>
      <c r="BE38" s="372"/>
      <c r="BF38" s="368"/>
      <c r="BG38" s="369"/>
      <c r="BH38" s="369"/>
      <c r="BI38" s="369"/>
      <c r="BJ38" s="370"/>
    </row>
    <row r="39" spans="2:62" ht="20.25" customHeight="1" x14ac:dyDescent="0.4">
      <c r="B39" s="374">
        <f>B37+1</f>
        <v>13</v>
      </c>
      <c r="C39" s="376"/>
      <c r="D39" s="377"/>
      <c r="E39" s="90"/>
      <c r="F39" s="91"/>
      <c r="G39" s="90"/>
      <c r="H39" s="91"/>
      <c r="I39" s="380"/>
      <c r="J39" s="381"/>
      <c r="K39" s="384"/>
      <c r="L39" s="385"/>
      <c r="M39" s="385"/>
      <c r="N39" s="377"/>
      <c r="O39" s="358"/>
      <c r="P39" s="359"/>
      <c r="Q39" s="359"/>
      <c r="R39" s="359"/>
      <c r="S39" s="360"/>
      <c r="T39" s="114" t="s">
        <v>18</v>
      </c>
      <c r="V39" s="78"/>
      <c r="W39" s="65"/>
      <c r="X39" s="66"/>
      <c r="Y39" s="66"/>
      <c r="Z39" s="66"/>
      <c r="AA39" s="66"/>
      <c r="AB39" s="66"/>
      <c r="AC39" s="67"/>
      <c r="AD39" s="65"/>
      <c r="AE39" s="66"/>
      <c r="AF39" s="66"/>
      <c r="AG39" s="66"/>
      <c r="AH39" s="66"/>
      <c r="AI39" s="66"/>
      <c r="AJ39" s="67"/>
      <c r="AK39" s="65"/>
      <c r="AL39" s="66"/>
      <c r="AM39" s="66"/>
      <c r="AN39" s="66"/>
      <c r="AO39" s="66"/>
      <c r="AP39" s="66"/>
      <c r="AQ39" s="67"/>
      <c r="AR39" s="65"/>
      <c r="AS39" s="66"/>
      <c r="AT39" s="66"/>
      <c r="AU39" s="66"/>
      <c r="AV39" s="66"/>
      <c r="AW39" s="66"/>
      <c r="AX39" s="67"/>
      <c r="AY39" s="65"/>
      <c r="AZ39" s="66"/>
      <c r="BA39" s="68"/>
      <c r="BB39" s="361"/>
      <c r="BC39" s="362"/>
      <c r="BD39" s="363"/>
      <c r="BE39" s="364"/>
      <c r="BF39" s="365"/>
      <c r="BG39" s="366"/>
      <c r="BH39" s="366"/>
      <c r="BI39" s="366"/>
      <c r="BJ39" s="367"/>
    </row>
    <row r="40" spans="2:62" ht="20.25" customHeight="1" x14ac:dyDescent="0.4">
      <c r="B40" s="375"/>
      <c r="C40" s="378"/>
      <c r="D40" s="379"/>
      <c r="E40" s="90"/>
      <c r="F40" s="91">
        <f>C39</f>
        <v>0</v>
      </c>
      <c r="G40" s="90"/>
      <c r="H40" s="91">
        <f>I39</f>
        <v>0</v>
      </c>
      <c r="I40" s="382"/>
      <c r="J40" s="383"/>
      <c r="K40" s="386"/>
      <c r="L40" s="387"/>
      <c r="M40" s="387"/>
      <c r="N40" s="379"/>
      <c r="O40" s="358"/>
      <c r="P40" s="359"/>
      <c r="Q40" s="359"/>
      <c r="R40" s="359"/>
      <c r="S40" s="360"/>
      <c r="T40" s="115" t="s">
        <v>106</v>
      </c>
      <c r="U40" s="79"/>
      <c r="V40" s="116"/>
      <c r="W40" s="95" t="str">
        <f>IF(W39="","",VLOOKUP(W39,シフト記号表!$C$6:$L$47,10,FALSE))</f>
        <v/>
      </c>
      <c r="X40" s="96" t="str">
        <f>IF(X39="","",VLOOKUP(X39,シフト記号表!$C$6:$L$47,10,FALSE))</f>
        <v/>
      </c>
      <c r="Y40" s="96" t="str">
        <f>IF(Y39="","",VLOOKUP(Y39,シフト記号表!$C$6:$L$47,10,FALSE))</f>
        <v/>
      </c>
      <c r="Z40" s="96" t="str">
        <f>IF(Z39="","",VLOOKUP(Z39,シフト記号表!$C$6:$L$47,10,FALSE))</f>
        <v/>
      </c>
      <c r="AA40" s="96" t="str">
        <f>IF(AA39="","",VLOOKUP(AA39,シフト記号表!$C$6:$L$47,10,FALSE))</f>
        <v/>
      </c>
      <c r="AB40" s="96" t="str">
        <f>IF(AB39="","",VLOOKUP(AB39,シフト記号表!$C$6:$L$47,10,FALSE))</f>
        <v/>
      </c>
      <c r="AC40" s="97" t="str">
        <f>IF(AC39="","",VLOOKUP(AC39,シフト記号表!$C$6:$L$47,10,FALSE))</f>
        <v/>
      </c>
      <c r="AD40" s="95" t="str">
        <f>IF(AD39="","",VLOOKUP(AD39,シフト記号表!$C$6:$L$47,10,FALSE))</f>
        <v/>
      </c>
      <c r="AE40" s="96" t="str">
        <f>IF(AE39="","",VLOOKUP(AE39,シフト記号表!$C$6:$L$47,10,FALSE))</f>
        <v/>
      </c>
      <c r="AF40" s="96" t="str">
        <f>IF(AF39="","",VLOOKUP(AF39,シフト記号表!$C$6:$L$47,10,FALSE))</f>
        <v/>
      </c>
      <c r="AG40" s="96" t="str">
        <f>IF(AG39="","",VLOOKUP(AG39,シフト記号表!$C$6:$L$47,10,FALSE))</f>
        <v/>
      </c>
      <c r="AH40" s="96" t="str">
        <f>IF(AH39="","",VLOOKUP(AH39,シフト記号表!$C$6:$L$47,10,FALSE))</f>
        <v/>
      </c>
      <c r="AI40" s="96" t="str">
        <f>IF(AI39="","",VLOOKUP(AI39,シフト記号表!$C$6:$L$47,10,FALSE))</f>
        <v/>
      </c>
      <c r="AJ40" s="97" t="str">
        <f>IF(AJ39="","",VLOOKUP(AJ39,シフト記号表!$C$6:$L$47,10,FALSE))</f>
        <v/>
      </c>
      <c r="AK40" s="95" t="str">
        <f>IF(AK39="","",VLOOKUP(AK39,シフト記号表!$C$6:$L$47,10,FALSE))</f>
        <v/>
      </c>
      <c r="AL40" s="96" t="str">
        <f>IF(AL39="","",VLOOKUP(AL39,シフト記号表!$C$6:$L$47,10,FALSE))</f>
        <v/>
      </c>
      <c r="AM40" s="96" t="str">
        <f>IF(AM39="","",VLOOKUP(AM39,シフト記号表!$C$6:$L$47,10,FALSE))</f>
        <v/>
      </c>
      <c r="AN40" s="96" t="str">
        <f>IF(AN39="","",VLOOKUP(AN39,シフト記号表!$C$6:$L$47,10,FALSE))</f>
        <v/>
      </c>
      <c r="AO40" s="96" t="str">
        <f>IF(AO39="","",VLOOKUP(AO39,シフト記号表!$C$6:$L$47,10,FALSE))</f>
        <v/>
      </c>
      <c r="AP40" s="96" t="str">
        <f>IF(AP39="","",VLOOKUP(AP39,シフト記号表!$C$6:$L$47,10,FALSE))</f>
        <v/>
      </c>
      <c r="AQ40" s="97" t="str">
        <f>IF(AQ39="","",VLOOKUP(AQ39,シフト記号表!$C$6:$L$47,10,FALSE))</f>
        <v/>
      </c>
      <c r="AR40" s="95" t="str">
        <f>IF(AR39="","",VLOOKUP(AR39,シフト記号表!$C$6:$L$47,10,FALSE))</f>
        <v/>
      </c>
      <c r="AS40" s="96" t="str">
        <f>IF(AS39="","",VLOOKUP(AS39,シフト記号表!$C$6:$L$47,10,FALSE))</f>
        <v/>
      </c>
      <c r="AT40" s="96" t="str">
        <f>IF(AT39="","",VLOOKUP(AT39,シフト記号表!$C$6:$L$47,10,FALSE))</f>
        <v/>
      </c>
      <c r="AU40" s="96" t="str">
        <f>IF(AU39="","",VLOOKUP(AU39,シフト記号表!$C$6:$L$47,10,FALSE))</f>
        <v/>
      </c>
      <c r="AV40" s="96" t="str">
        <f>IF(AV39="","",VLOOKUP(AV39,シフト記号表!$C$6:$L$47,10,FALSE))</f>
        <v/>
      </c>
      <c r="AW40" s="96" t="str">
        <f>IF(AW39="","",VLOOKUP(AW39,シフト記号表!$C$6:$L$47,10,FALSE))</f>
        <v/>
      </c>
      <c r="AX40" s="97" t="str">
        <f>IF(AX39="","",VLOOKUP(AX39,シフト記号表!$C$6:$L$47,10,FALSE))</f>
        <v/>
      </c>
      <c r="AY40" s="95" t="str">
        <f>IF(AY39="","",VLOOKUP(AY39,シフト記号表!$C$6:$L$47,10,FALSE))</f>
        <v/>
      </c>
      <c r="AZ40" s="96" t="str">
        <f>IF(AZ39="","",VLOOKUP(AZ39,シフト記号表!$C$6:$L$47,10,FALSE))</f>
        <v/>
      </c>
      <c r="BA40" s="96" t="str">
        <f>IF(BA39="","",VLOOKUP(BA39,シフト記号表!$C$6:$L$47,10,FALSE))</f>
        <v/>
      </c>
      <c r="BB40" s="371">
        <f>IF($BE$3="４週",SUM(W40:AX40),IF($BE$3="暦月",SUM(W40:BA40),""))</f>
        <v>0</v>
      </c>
      <c r="BC40" s="372"/>
      <c r="BD40" s="373">
        <f>IF($BE$3="４週",BB40/4,IF($BE$3="暦月",(BB40/($BE$8/7)),""))</f>
        <v>0</v>
      </c>
      <c r="BE40" s="372"/>
      <c r="BF40" s="368"/>
      <c r="BG40" s="369"/>
      <c r="BH40" s="369"/>
      <c r="BI40" s="369"/>
      <c r="BJ40" s="370"/>
    </row>
    <row r="41" spans="2:62" ht="20.25" customHeight="1" x14ac:dyDescent="0.4">
      <c r="B41" s="374">
        <f>B39+1</f>
        <v>14</v>
      </c>
      <c r="C41" s="376"/>
      <c r="D41" s="377"/>
      <c r="E41" s="90"/>
      <c r="F41" s="91"/>
      <c r="G41" s="90"/>
      <c r="H41" s="91"/>
      <c r="I41" s="380"/>
      <c r="J41" s="381"/>
      <c r="K41" s="384"/>
      <c r="L41" s="385"/>
      <c r="M41" s="385"/>
      <c r="N41" s="377"/>
      <c r="O41" s="358"/>
      <c r="P41" s="359"/>
      <c r="Q41" s="359"/>
      <c r="R41" s="359"/>
      <c r="S41" s="360"/>
      <c r="T41" s="114" t="s">
        <v>18</v>
      </c>
      <c r="V41" s="78"/>
      <c r="W41" s="65"/>
      <c r="X41" s="66"/>
      <c r="Y41" s="66"/>
      <c r="Z41" s="66"/>
      <c r="AA41" s="66"/>
      <c r="AB41" s="66"/>
      <c r="AC41" s="67"/>
      <c r="AD41" s="65"/>
      <c r="AE41" s="66"/>
      <c r="AF41" s="66"/>
      <c r="AG41" s="66"/>
      <c r="AH41" s="66"/>
      <c r="AI41" s="66"/>
      <c r="AJ41" s="67"/>
      <c r="AK41" s="65"/>
      <c r="AL41" s="66"/>
      <c r="AM41" s="66"/>
      <c r="AN41" s="66"/>
      <c r="AO41" s="66"/>
      <c r="AP41" s="66"/>
      <c r="AQ41" s="67"/>
      <c r="AR41" s="65"/>
      <c r="AS41" s="66"/>
      <c r="AT41" s="66"/>
      <c r="AU41" s="66"/>
      <c r="AV41" s="66"/>
      <c r="AW41" s="66"/>
      <c r="AX41" s="67"/>
      <c r="AY41" s="65"/>
      <c r="AZ41" s="66"/>
      <c r="BA41" s="68"/>
      <c r="BB41" s="361"/>
      <c r="BC41" s="362"/>
      <c r="BD41" s="363"/>
      <c r="BE41" s="364"/>
      <c r="BF41" s="365"/>
      <c r="BG41" s="366"/>
      <c r="BH41" s="366"/>
      <c r="BI41" s="366"/>
      <c r="BJ41" s="367"/>
    </row>
    <row r="42" spans="2:62" ht="20.25" customHeight="1" x14ac:dyDescent="0.4">
      <c r="B42" s="375"/>
      <c r="C42" s="378"/>
      <c r="D42" s="379"/>
      <c r="E42" s="90"/>
      <c r="F42" s="91">
        <f>C41</f>
        <v>0</v>
      </c>
      <c r="G42" s="90"/>
      <c r="H42" s="91">
        <f>I41</f>
        <v>0</v>
      </c>
      <c r="I42" s="382"/>
      <c r="J42" s="383"/>
      <c r="K42" s="386"/>
      <c r="L42" s="387"/>
      <c r="M42" s="387"/>
      <c r="N42" s="379"/>
      <c r="O42" s="358"/>
      <c r="P42" s="359"/>
      <c r="Q42" s="359"/>
      <c r="R42" s="359"/>
      <c r="S42" s="360"/>
      <c r="T42" s="115" t="s">
        <v>106</v>
      </c>
      <c r="U42" s="79"/>
      <c r="V42" s="116"/>
      <c r="W42" s="95" t="str">
        <f>IF(W41="","",VLOOKUP(W41,シフト記号表!$C$6:$L$47,10,FALSE))</f>
        <v/>
      </c>
      <c r="X42" s="96" t="str">
        <f>IF(X41="","",VLOOKUP(X41,シフト記号表!$C$6:$L$47,10,FALSE))</f>
        <v/>
      </c>
      <c r="Y42" s="96" t="str">
        <f>IF(Y41="","",VLOOKUP(Y41,シフト記号表!$C$6:$L$47,10,FALSE))</f>
        <v/>
      </c>
      <c r="Z42" s="96" t="str">
        <f>IF(Z41="","",VLOOKUP(Z41,シフト記号表!$C$6:$L$47,10,FALSE))</f>
        <v/>
      </c>
      <c r="AA42" s="96" t="str">
        <f>IF(AA41="","",VLOOKUP(AA41,シフト記号表!$C$6:$L$47,10,FALSE))</f>
        <v/>
      </c>
      <c r="AB42" s="96" t="str">
        <f>IF(AB41="","",VLOOKUP(AB41,シフト記号表!$C$6:$L$47,10,FALSE))</f>
        <v/>
      </c>
      <c r="AC42" s="97" t="str">
        <f>IF(AC41="","",VLOOKUP(AC41,シフト記号表!$C$6:$L$47,10,FALSE))</f>
        <v/>
      </c>
      <c r="AD42" s="95" t="str">
        <f>IF(AD41="","",VLOOKUP(AD41,シフト記号表!$C$6:$L$47,10,FALSE))</f>
        <v/>
      </c>
      <c r="AE42" s="96" t="str">
        <f>IF(AE41="","",VLOOKUP(AE41,シフト記号表!$C$6:$L$47,10,FALSE))</f>
        <v/>
      </c>
      <c r="AF42" s="96" t="str">
        <f>IF(AF41="","",VLOOKUP(AF41,シフト記号表!$C$6:$L$47,10,FALSE))</f>
        <v/>
      </c>
      <c r="AG42" s="96" t="str">
        <f>IF(AG41="","",VLOOKUP(AG41,シフト記号表!$C$6:$L$47,10,FALSE))</f>
        <v/>
      </c>
      <c r="AH42" s="96" t="str">
        <f>IF(AH41="","",VLOOKUP(AH41,シフト記号表!$C$6:$L$47,10,FALSE))</f>
        <v/>
      </c>
      <c r="AI42" s="96" t="str">
        <f>IF(AI41="","",VLOOKUP(AI41,シフト記号表!$C$6:$L$47,10,FALSE))</f>
        <v/>
      </c>
      <c r="AJ42" s="97" t="str">
        <f>IF(AJ41="","",VLOOKUP(AJ41,シフト記号表!$C$6:$L$47,10,FALSE))</f>
        <v/>
      </c>
      <c r="AK42" s="95" t="str">
        <f>IF(AK41="","",VLOOKUP(AK41,シフト記号表!$C$6:$L$47,10,FALSE))</f>
        <v/>
      </c>
      <c r="AL42" s="96" t="str">
        <f>IF(AL41="","",VLOOKUP(AL41,シフト記号表!$C$6:$L$47,10,FALSE))</f>
        <v/>
      </c>
      <c r="AM42" s="96" t="str">
        <f>IF(AM41="","",VLOOKUP(AM41,シフト記号表!$C$6:$L$47,10,FALSE))</f>
        <v/>
      </c>
      <c r="AN42" s="96" t="str">
        <f>IF(AN41="","",VLOOKUP(AN41,シフト記号表!$C$6:$L$47,10,FALSE))</f>
        <v/>
      </c>
      <c r="AO42" s="96" t="str">
        <f>IF(AO41="","",VLOOKUP(AO41,シフト記号表!$C$6:$L$47,10,FALSE))</f>
        <v/>
      </c>
      <c r="AP42" s="96" t="str">
        <f>IF(AP41="","",VLOOKUP(AP41,シフト記号表!$C$6:$L$47,10,FALSE))</f>
        <v/>
      </c>
      <c r="AQ42" s="97" t="str">
        <f>IF(AQ41="","",VLOOKUP(AQ41,シフト記号表!$C$6:$L$47,10,FALSE))</f>
        <v/>
      </c>
      <c r="AR42" s="95" t="str">
        <f>IF(AR41="","",VLOOKUP(AR41,シフト記号表!$C$6:$L$47,10,FALSE))</f>
        <v/>
      </c>
      <c r="AS42" s="96" t="str">
        <f>IF(AS41="","",VLOOKUP(AS41,シフト記号表!$C$6:$L$47,10,FALSE))</f>
        <v/>
      </c>
      <c r="AT42" s="96" t="str">
        <f>IF(AT41="","",VLOOKUP(AT41,シフト記号表!$C$6:$L$47,10,FALSE))</f>
        <v/>
      </c>
      <c r="AU42" s="96" t="str">
        <f>IF(AU41="","",VLOOKUP(AU41,シフト記号表!$C$6:$L$47,10,FALSE))</f>
        <v/>
      </c>
      <c r="AV42" s="96" t="str">
        <f>IF(AV41="","",VLOOKUP(AV41,シフト記号表!$C$6:$L$47,10,FALSE))</f>
        <v/>
      </c>
      <c r="AW42" s="96" t="str">
        <f>IF(AW41="","",VLOOKUP(AW41,シフト記号表!$C$6:$L$47,10,FALSE))</f>
        <v/>
      </c>
      <c r="AX42" s="97" t="str">
        <f>IF(AX41="","",VLOOKUP(AX41,シフト記号表!$C$6:$L$47,10,FALSE))</f>
        <v/>
      </c>
      <c r="AY42" s="95" t="str">
        <f>IF(AY41="","",VLOOKUP(AY41,シフト記号表!$C$6:$L$47,10,FALSE))</f>
        <v/>
      </c>
      <c r="AZ42" s="96" t="str">
        <f>IF(AZ41="","",VLOOKUP(AZ41,シフト記号表!$C$6:$L$47,10,FALSE))</f>
        <v/>
      </c>
      <c r="BA42" s="96" t="str">
        <f>IF(BA41="","",VLOOKUP(BA41,シフト記号表!$C$6:$L$47,10,FALSE))</f>
        <v/>
      </c>
      <c r="BB42" s="371">
        <f>IF($BE$3="４週",SUM(W42:AX42),IF($BE$3="暦月",SUM(W42:BA42),""))</f>
        <v>0</v>
      </c>
      <c r="BC42" s="372"/>
      <c r="BD42" s="373">
        <f>IF($BE$3="４週",BB42/4,IF($BE$3="暦月",(BB42/($BE$8/7)),""))</f>
        <v>0</v>
      </c>
      <c r="BE42" s="372"/>
      <c r="BF42" s="368"/>
      <c r="BG42" s="369"/>
      <c r="BH42" s="369"/>
      <c r="BI42" s="369"/>
      <c r="BJ42" s="370"/>
    </row>
    <row r="43" spans="2:62" ht="20.25" customHeight="1" x14ac:dyDescent="0.4">
      <c r="B43" s="374">
        <f>B41+1</f>
        <v>15</v>
      </c>
      <c r="C43" s="376"/>
      <c r="D43" s="377"/>
      <c r="E43" s="90"/>
      <c r="F43" s="91"/>
      <c r="G43" s="90"/>
      <c r="H43" s="91"/>
      <c r="I43" s="380"/>
      <c r="J43" s="381"/>
      <c r="K43" s="384"/>
      <c r="L43" s="385"/>
      <c r="M43" s="385"/>
      <c r="N43" s="377"/>
      <c r="O43" s="358"/>
      <c r="P43" s="359"/>
      <c r="Q43" s="359"/>
      <c r="R43" s="359"/>
      <c r="S43" s="360"/>
      <c r="T43" s="114" t="s">
        <v>18</v>
      </c>
      <c r="V43" s="78"/>
      <c r="W43" s="65"/>
      <c r="X43" s="66"/>
      <c r="Y43" s="66"/>
      <c r="Z43" s="66"/>
      <c r="AA43" s="66"/>
      <c r="AB43" s="66"/>
      <c r="AC43" s="67"/>
      <c r="AD43" s="65"/>
      <c r="AE43" s="66"/>
      <c r="AF43" s="66"/>
      <c r="AG43" s="66"/>
      <c r="AH43" s="66"/>
      <c r="AI43" s="66"/>
      <c r="AJ43" s="67"/>
      <c r="AK43" s="65"/>
      <c r="AL43" s="66"/>
      <c r="AM43" s="66"/>
      <c r="AN43" s="66"/>
      <c r="AO43" s="66"/>
      <c r="AP43" s="66"/>
      <c r="AQ43" s="67"/>
      <c r="AR43" s="65"/>
      <c r="AS43" s="66"/>
      <c r="AT43" s="66"/>
      <c r="AU43" s="66"/>
      <c r="AV43" s="66"/>
      <c r="AW43" s="66"/>
      <c r="AX43" s="67"/>
      <c r="AY43" s="65"/>
      <c r="AZ43" s="66"/>
      <c r="BA43" s="68"/>
      <c r="BB43" s="361"/>
      <c r="BC43" s="362"/>
      <c r="BD43" s="363"/>
      <c r="BE43" s="364"/>
      <c r="BF43" s="365"/>
      <c r="BG43" s="366"/>
      <c r="BH43" s="366"/>
      <c r="BI43" s="366"/>
      <c r="BJ43" s="367"/>
    </row>
    <row r="44" spans="2:62" ht="20.25" customHeight="1" x14ac:dyDescent="0.4">
      <c r="B44" s="375"/>
      <c r="C44" s="378"/>
      <c r="D44" s="379"/>
      <c r="E44" s="90"/>
      <c r="F44" s="91">
        <f>C43</f>
        <v>0</v>
      </c>
      <c r="G44" s="90"/>
      <c r="H44" s="91">
        <f>I43</f>
        <v>0</v>
      </c>
      <c r="I44" s="382"/>
      <c r="J44" s="383"/>
      <c r="K44" s="386"/>
      <c r="L44" s="387"/>
      <c r="M44" s="387"/>
      <c r="N44" s="379"/>
      <c r="O44" s="358"/>
      <c r="P44" s="359"/>
      <c r="Q44" s="359"/>
      <c r="R44" s="359"/>
      <c r="S44" s="360"/>
      <c r="T44" s="115" t="s">
        <v>106</v>
      </c>
      <c r="U44" s="79"/>
      <c r="V44" s="116"/>
      <c r="W44" s="95" t="str">
        <f>IF(W43="","",VLOOKUP(W43,シフト記号表!$C$6:$L$47,10,FALSE))</f>
        <v/>
      </c>
      <c r="X44" s="96" t="str">
        <f>IF(X43="","",VLOOKUP(X43,シフト記号表!$C$6:$L$47,10,FALSE))</f>
        <v/>
      </c>
      <c r="Y44" s="96" t="str">
        <f>IF(Y43="","",VLOOKUP(Y43,シフト記号表!$C$6:$L$47,10,FALSE))</f>
        <v/>
      </c>
      <c r="Z44" s="96" t="str">
        <f>IF(Z43="","",VLOOKUP(Z43,シフト記号表!$C$6:$L$47,10,FALSE))</f>
        <v/>
      </c>
      <c r="AA44" s="96" t="str">
        <f>IF(AA43="","",VLOOKUP(AA43,シフト記号表!$C$6:$L$47,10,FALSE))</f>
        <v/>
      </c>
      <c r="AB44" s="96" t="str">
        <f>IF(AB43="","",VLOOKUP(AB43,シフト記号表!$C$6:$L$47,10,FALSE))</f>
        <v/>
      </c>
      <c r="AC44" s="97" t="str">
        <f>IF(AC43="","",VLOOKUP(AC43,シフト記号表!$C$6:$L$47,10,FALSE))</f>
        <v/>
      </c>
      <c r="AD44" s="95" t="str">
        <f>IF(AD43="","",VLOOKUP(AD43,シフト記号表!$C$6:$L$47,10,FALSE))</f>
        <v/>
      </c>
      <c r="AE44" s="96" t="str">
        <f>IF(AE43="","",VLOOKUP(AE43,シフト記号表!$C$6:$L$47,10,FALSE))</f>
        <v/>
      </c>
      <c r="AF44" s="96" t="str">
        <f>IF(AF43="","",VLOOKUP(AF43,シフト記号表!$C$6:$L$47,10,FALSE))</f>
        <v/>
      </c>
      <c r="AG44" s="96" t="str">
        <f>IF(AG43="","",VLOOKUP(AG43,シフト記号表!$C$6:$L$47,10,FALSE))</f>
        <v/>
      </c>
      <c r="AH44" s="96" t="str">
        <f>IF(AH43="","",VLOOKUP(AH43,シフト記号表!$C$6:$L$47,10,FALSE))</f>
        <v/>
      </c>
      <c r="AI44" s="96" t="str">
        <f>IF(AI43="","",VLOOKUP(AI43,シフト記号表!$C$6:$L$47,10,FALSE))</f>
        <v/>
      </c>
      <c r="AJ44" s="97" t="str">
        <f>IF(AJ43="","",VLOOKUP(AJ43,シフト記号表!$C$6:$L$47,10,FALSE))</f>
        <v/>
      </c>
      <c r="AK44" s="95" t="str">
        <f>IF(AK43="","",VLOOKUP(AK43,シフト記号表!$C$6:$L$47,10,FALSE))</f>
        <v/>
      </c>
      <c r="AL44" s="96" t="str">
        <f>IF(AL43="","",VLOOKUP(AL43,シフト記号表!$C$6:$L$47,10,FALSE))</f>
        <v/>
      </c>
      <c r="AM44" s="96" t="str">
        <f>IF(AM43="","",VLOOKUP(AM43,シフト記号表!$C$6:$L$47,10,FALSE))</f>
        <v/>
      </c>
      <c r="AN44" s="96" t="str">
        <f>IF(AN43="","",VLOOKUP(AN43,シフト記号表!$C$6:$L$47,10,FALSE))</f>
        <v/>
      </c>
      <c r="AO44" s="96" t="str">
        <f>IF(AO43="","",VLOOKUP(AO43,シフト記号表!$C$6:$L$47,10,FALSE))</f>
        <v/>
      </c>
      <c r="AP44" s="96" t="str">
        <f>IF(AP43="","",VLOOKUP(AP43,シフト記号表!$C$6:$L$47,10,FALSE))</f>
        <v/>
      </c>
      <c r="AQ44" s="97" t="str">
        <f>IF(AQ43="","",VLOOKUP(AQ43,シフト記号表!$C$6:$L$47,10,FALSE))</f>
        <v/>
      </c>
      <c r="AR44" s="95" t="str">
        <f>IF(AR43="","",VLOOKUP(AR43,シフト記号表!$C$6:$L$47,10,FALSE))</f>
        <v/>
      </c>
      <c r="AS44" s="96" t="str">
        <f>IF(AS43="","",VLOOKUP(AS43,シフト記号表!$C$6:$L$47,10,FALSE))</f>
        <v/>
      </c>
      <c r="AT44" s="96" t="str">
        <f>IF(AT43="","",VLOOKUP(AT43,シフト記号表!$C$6:$L$47,10,FALSE))</f>
        <v/>
      </c>
      <c r="AU44" s="96" t="str">
        <f>IF(AU43="","",VLOOKUP(AU43,シフト記号表!$C$6:$L$47,10,FALSE))</f>
        <v/>
      </c>
      <c r="AV44" s="96" t="str">
        <f>IF(AV43="","",VLOOKUP(AV43,シフト記号表!$C$6:$L$47,10,FALSE))</f>
        <v/>
      </c>
      <c r="AW44" s="96" t="str">
        <f>IF(AW43="","",VLOOKUP(AW43,シフト記号表!$C$6:$L$47,10,FALSE))</f>
        <v/>
      </c>
      <c r="AX44" s="97" t="str">
        <f>IF(AX43="","",VLOOKUP(AX43,シフト記号表!$C$6:$L$47,10,FALSE))</f>
        <v/>
      </c>
      <c r="AY44" s="95" t="str">
        <f>IF(AY43="","",VLOOKUP(AY43,シフト記号表!$C$6:$L$47,10,FALSE))</f>
        <v/>
      </c>
      <c r="AZ44" s="96" t="str">
        <f>IF(AZ43="","",VLOOKUP(AZ43,シフト記号表!$C$6:$L$47,10,FALSE))</f>
        <v/>
      </c>
      <c r="BA44" s="96" t="str">
        <f>IF(BA43="","",VLOOKUP(BA43,シフト記号表!$C$6:$L$47,10,FALSE))</f>
        <v/>
      </c>
      <c r="BB44" s="371">
        <f>IF($BE$3="４週",SUM(W44:AX44),IF($BE$3="暦月",SUM(W44:BA44),""))</f>
        <v>0</v>
      </c>
      <c r="BC44" s="372"/>
      <c r="BD44" s="373">
        <f>IF($BE$3="４週",BB44/4,IF($BE$3="暦月",(BB44/($BE$8/7)),""))</f>
        <v>0</v>
      </c>
      <c r="BE44" s="372"/>
      <c r="BF44" s="368"/>
      <c r="BG44" s="369"/>
      <c r="BH44" s="369"/>
      <c r="BI44" s="369"/>
      <c r="BJ44" s="370"/>
    </row>
    <row r="45" spans="2:62" ht="20.25" customHeight="1" x14ac:dyDescent="0.4">
      <c r="B45" s="374">
        <f>B43+1</f>
        <v>16</v>
      </c>
      <c r="C45" s="376"/>
      <c r="D45" s="377"/>
      <c r="E45" s="90"/>
      <c r="F45" s="91"/>
      <c r="G45" s="90"/>
      <c r="H45" s="91"/>
      <c r="I45" s="380"/>
      <c r="J45" s="381"/>
      <c r="K45" s="384"/>
      <c r="L45" s="385"/>
      <c r="M45" s="385"/>
      <c r="N45" s="377"/>
      <c r="O45" s="358"/>
      <c r="P45" s="359"/>
      <c r="Q45" s="359"/>
      <c r="R45" s="359"/>
      <c r="S45" s="360"/>
      <c r="T45" s="114" t="s">
        <v>18</v>
      </c>
      <c r="V45" s="78"/>
      <c r="W45" s="65"/>
      <c r="X45" s="66"/>
      <c r="Y45" s="66"/>
      <c r="Z45" s="66"/>
      <c r="AA45" s="66"/>
      <c r="AB45" s="66"/>
      <c r="AC45" s="67"/>
      <c r="AD45" s="65"/>
      <c r="AE45" s="66"/>
      <c r="AF45" s="66"/>
      <c r="AG45" s="66"/>
      <c r="AH45" s="66"/>
      <c r="AI45" s="66"/>
      <c r="AJ45" s="67"/>
      <c r="AK45" s="65"/>
      <c r="AL45" s="66"/>
      <c r="AM45" s="66"/>
      <c r="AN45" s="66"/>
      <c r="AO45" s="66"/>
      <c r="AP45" s="66"/>
      <c r="AQ45" s="67"/>
      <c r="AR45" s="65"/>
      <c r="AS45" s="66"/>
      <c r="AT45" s="66"/>
      <c r="AU45" s="66"/>
      <c r="AV45" s="66"/>
      <c r="AW45" s="66"/>
      <c r="AX45" s="67"/>
      <c r="AY45" s="65"/>
      <c r="AZ45" s="66"/>
      <c r="BA45" s="68"/>
      <c r="BB45" s="361"/>
      <c r="BC45" s="362"/>
      <c r="BD45" s="363"/>
      <c r="BE45" s="364"/>
      <c r="BF45" s="365"/>
      <c r="BG45" s="366"/>
      <c r="BH45" s="366"/>
      <c r="BI45" s="366"/>
      <c r="BJ45" s="367"/>
    </row>
    <row r="46" spans="2:62" ht="20.25" customHeight="1" x14ac:dyDescent="0.4">
      <c r="B46" s="375"/>
      <c r="C46" s="378"/>
      <c r="D46" s="379"/>
      <c r="E46" s="90"/>
      <c r="F46" s="91">
        <f>C45</f>
        <v>0</v>
      </c>
      <c r="G46" s="90"/>
      <c r="H46" s="91">
        <f>I45</f>
        <v>0</v>
      </c>
      <c r="I46" s="382"/>
      <c r="J46" s="383"/>
      <c r="K46" s="386"/>
      <c r="L46" s="387"/>
      <c r="M46" s="387"/>
      <c r="N46" s="379"/>
      <c r="O46" s="358"/>
      <c r="P46" s="359"/>
      <c r="Q46" s="359"/>
      <c r="R46" s="359"/>
      <c r="S46" s="360"/>
      <c r="T46" s="115" t="s">
        <v>106</v>
      </c>
      <c r="U46" s="79"/>
      <c r="V46" s="116"/>
      <c r="W46" s="95" t="str">
        <f>IF(W45="","",VLOOKUP(W45,シフト記号表!$C$6:$L$47,10,FALSE))</f>
        <v/>
      </c>
      <c r="X46" s="96" t="str">
        <f>IF(X45="","",VLOOKUP(X45,シフト記号表!$C$6:$L$47,10,FALSE))</f>
        <v/>
      </c>
      <c r="Y46" s="96" t="str">
        <f>IF(Y45="","",VLOOKUP(Y45,シフト記号表!$C$6:$L$47,10,FALSE))</f>
        <v/>
      </c>
      <c r="Z46" s="96" t="str">
        <f>IF(Z45="","",VLOOKUP(Z45,シフト記号表!$C$6:$L$47,10,FALSE))</f>
        <v/>
      </c>
      <c r="AA46" s="96" t="str">
        <f>IF(AA45="","",VLOOKUP(AA45,シフト記号表!$C$6:$L$47,10,FALSE))</f>
        <v/>
      </c>
      <c r="AB46" s="96" t="str">
        <f>IF(AB45="","",VLOOKUP(AB45,シフト記号表!$C$6:$L$47,10,FALSE))</f>
        <v/>
      </c>
      <c r="AC46" s="97" t="str">
        <f>IF(AC45="","",VLOOKUP(AC45,シフト記号表!$C$6:$L$47,10,FALSE))</f>
        <v/>
      </c>
      <c r="AD46" s="95" t="str">
        <f>IF(AD45="","",VLOOKUP(AD45,シフト記号表!$C$6:$L$47,10,FALSE))</f>
        <v/>
      </c>
      <c r="AE46" s="96" t="str">
        <f>IF(AE45="","",VLOOKUP(AE45,シフト記号表!$C$6:$L$47,10,FALSE))</f>
        <v/>
      </c>
      <c r="AF46" s="96" t="str">
        <f>IF(AF45="","",VLOOKUP(AF45,シフト記号表!$C$6:$L$47,10,FALSE))</f>
        <v/>
      </c>
      <c r="AG46" s="96" t="str">
        <f>IF(AG45="","",VLOOKUP(AG45,シフト記号表!$C$6:$L$47,10,FALSE))</f>
        <v/>
      </c>
      <c r="AH46" s="96" t="str">
        <f>IF(AH45="","",VLOOKUP(AH45,シフト記号表!$C$6:$L$47,10,FALSE))</f>
        <v/>
      </c>
      <c r="AI46" s="96" t="str">
        <f>IF(AI45="","",VLOOKUP(AI45,シフト記号表!$C$6:$L$47,10,FALSE))</f>
        <v/>
      </c>
      <c r="AJ46" s="97" t="str">
        <f>IF(AJ45="","",VLOOKUP(AJ45,シフト記号表!$C$6:$L$47,10,FALSE))</f>
        <v/>
      </c>
      <c r="AK46" s="95" t="str">
        <f>IF(AK45="","",VLOOKUP(AK45,シフト記号表!$C$6:$L$47,10,FALSE))</f>
        <v/>
      </c>
      <c r="AL46" s="96" t="str">
        <f>IF(AL45="","",VLOOKUP(AL45,シフト記号表!$C$6:$L$47,10,FALSE))</f>
        <v/>
      </c>
      <c r="AM46" s="96" t="str">
        <f>IF(AM45="","",VLOOKUP(AM45,シフト記号表!$C$6:$L$47,10,FALSE))</f>
        <v/>
      </c>
      <c r="AN46" s="96" t="str">
        <f>IF(AN45="","",VLOOKUP(AN45,シフト記号表!$C$6:$L$47,10,FALSE))</f>
        <v/>
      </c>
      <c r="AO46" s="96" t="str">
        <f>IF(AO45="","",VLOOKUP(AO45,シフト記号表!$C$6:$L$47,10,FALSE))</f>
        <v/>
      </c>
      <c r="AP46" s="96" t="str">
        <f>IF(AP45="","",VLOOKUP(AP45,シフト記号表!$C$6:$L$47,10,FALSE))</f>
        <v/>
      </c>
      <c r="AQ46" s="97" t="str">
        <f>IF(AQ45="","",VLOOKUP(AQ45,シフト記号表!$C$6:$L$47,10,FALSE))</f>
        <v/>
      </c>
      <c r="AR46" s="95" t="str">
        <f>IF(AR45="","",VLOOKUP(AR45,シフト記号表!$C$6:$L$47,10,FALSE))</f>
        <v/>
      </c>
      <c r="AS46" s="96" t="str">
        <f>IF(AS45="","",VLOOKUP(AS45,シフト記号表!$C$6:$L$47,10,FALSE))</f>
        <v/>
      </c>
      <c r="AT46" s="96" t="str">
        <f>IF(AT45="","",VLOOKUP(AT45,シフト記号表!$C$6:$L$47,10,FALSE))</f>
        <v/>
      </c>
      <c r="AU46" s="96" t="str">
        <f>IF(AU45="","",VLOOKUP(AU45,シフト記号表!$C$6:$L$47,10,FALSE))</f>
        <v/>
      </c>
      <c r="AV46" s="96" t="str">
        <f>IF(AV45="","",VLOOKUP(AV45,シフト記号表!$C$6:$L$47,10,FALSE))</f>
        <v/>
      </c>
      <c r="AW46" s="96" t="str">
        <f>IF(AW45="","",VLOOKUP(AW45,シフト記号表!$C$6:$L$47,10,FALSE))</f>
        <v/>
      </c>
      <c r="AX46" s="97" t="str">
        <f>IF(AX45="","",VLOOKUP(AX45,シフト記号表!$C$6:$L$47,10,FALSE))</f>
        <v/>
      </c>
      <c r="AY46" s="95" t="str">
        <f>IF(AY45="","",VLOOKUP(AY45,シフト記号表!$C$6:$L$47,10,FALSE))</f>
        <v/>
      </c>
      <c r="AZ46" s="96" t="str">
        <f>IF(AZ45="","",VLOOKUP(AZ45,シフト記号表!$C$6:$L$47,10,FALSE))</f>
        <v/>
      </c>
      <c r="BA46" s="96" t="str">
        <f>IF(BA45="","",VLOOKUP(BA45,シフト記号表!$C$6:$L$47,10,FALSE))</f>
        <v/>
      </c>
      <c r="BB46" s="371">
        <f>IF($BE$3="４週",SUM(W46:AX46),IF($BE$3="暦月",SUM(W46:BA46),""))</f>
        <v>0</v>
      </c>
      <c r="BC46" s="372"/>
      <c r="BD46" s="373">
        <f>IF($BE$3="４週",BB46/4,IF($BE$3="暦月",(BB46/($BE$8/7)),""))</f>
        <v>0</v>
      </c>
      <c r="BE46" s="372"/>
      <c r="BF46" s="368"/>
      <c r="BG46" s="369"/>
      <c r="BH46" s="369"/>
      <c r="BI46" s="369"/>
      <c r="BJ46" s="370"/>
    </row>
    <row r="47" spans="2:62" ht="20.25" customHeight="1" x14ac:dyDescent="0.4">
      <c r="B47" s="374">
        <f>B45+1</f>
        <v>17</v>
      </c>
      <c r="C47" s="376"/>
      <c r="D47" s="377"/>
      <c r="E47" s="90"/>
      <c r="F47" s="91"/>
      <c r="G47" s="90"/>
      <c r="H47" s="91"/>
      <c r="I47" s="380"/>
      <c r="J47" s="381"/>
      <c r="K47" s="384"/>
      <c r="L47" s="385"/>
      <c r="M47" s="385"/>
      <c r="N47" s="377"/>
      <c r="O47" s="358"/>
      <c r="P47" s="359"/>
      <c r="Q47" s="359"/>
      <c r="R47" s="359"/>
      <c r="S47" s="360"/>
      <c r="T47" s="114" t="s">
        <v>18</v>
      </c>
      <c r="V47" s="78"/>
      <c r="W47" s="65"/>
      <c r="X47" s="66"/>
      <c r="Y47" s="66"/>
      <c r="Z47" s="66"/>
      <c r="AA47" s="66"/>
      <c r="AB47" s="66"/>
      <c r="AC47" s="67"/>
      <c r="AD47" s="65"/>
      <c r="AE47" s="66"/>
      <c r="AF47" s="66"/>
      <c r="AG47" s="66"/>
      <c r="AH47" s="66"/>
      <c r="AI47" s="66"/>
      <c r="AJ47" s="67"/>
      <c r="AK47" s="65"/>
      <c r="AL47" s="66"/>
      <c r="AM47" s="66"/>
      <c r="AN47" s="66"/>
      <c r="AO47" s="66"/>
      <c r="AP47" s="66"/>
      <c r="AQ47" s="67"/>
      <c r="AR47" s="65"/>
      <c r="AS47" s="66"/>
      <c r="AT47" s="66"/>
      <c r="AU47" s="66"/>
      <c r="AV47" s="66"/>
      <c r="AW47" s="66"/>
      <c r="AX47" s="67"/>
      <c r="AY47" s="65"/>
      <c r="AZ47" s="66"/>
      <c r="BA47" s="68"/>
      <c r="BB47" s="361"/>
      <c r="BC47" s="362"/>
      <c r="BD47" s="363"/>
      <c r="BE47" s="364"/>
      <c r="BF47" s="365"/>
      <c r="BG47" s="366"/>
      <c r="BH47" s="366"/>
      <c r="BI47" s="366"/>
      <c r="BJ47" s="367"/>
    </row>
    <row r="48" spans="2:62" ht="20.25" customHeight="1" x14ac:dyDescent="0.4">
      <c r="B48" s="375"/>
      <c r="C48" s="378"/>
      <c r="D48" s="379"/>
      <c r="E48" s="90"/>
      <c r="F48" s="91">
        <f>C47</f>
        <v>0</v>
      </c>
      <c r="G48" s="90"/>
      <c r="H48" s="91">
        <f>I47</f>
        <v>0</v>
      </c>
      <c r="I48" s="382"/>
      <c r="J48" s="383"/>
      <c r="K48" s="386"/>
      <c r="L48" s="387"/>
      <c r="M48" s="387"/>
      <c r="N48" s="379"/>
      <c r="O48" s="358"/>
      <c r="P48" s="359"/>
      <c r="Q48" s="359"/>
      <c r="R48" s="359"/>
      <c r="S48" s="360"/>
      <c r="T48" s="115" t="s">
        <v>106</v>
      </c>
      <c r="U48" s="79"/>
      <c r="V48" s="116"/>
      <c r="W48" s="95" t="str">
        <f>IF(W47="","",VLOOKUP(W47,シフト記号表!$C$6:$L$47,10,FALSE))</f>
        <v/>
      </c>
      <c r="X48" s="96" t="str">
        <f>IF(X47="","",VLOOKUP(X47,シフト記号表!$C$6:$L$47,10,FALSE))</f>
        <v/>
      </c>
      <c r="Y48" s="96" t="str">
        <f>IF(Y47="","",VLOOKUP(Y47,シフト記号表!$C$6:$L$47,10,FALSE))</f>
        <v/>
      </c>
      <c r="Z48" s="96" t="str">
        <f>IF(Z47="","",VLOOKUP(Z47,シフト記号表!$C$6:$L$47,10,FALSE))</f>
        <v/>
      </c>
      <c r="AA48" s="96" t="str">
        <f>IF(AA47="","",VLOOKUP(AA47,シフト記号表!$C$6:$L$47,10,FALSE))</f>
        <v/>
      </c>
      <c r="AB48" s="96" t="str">
        <f>IF(AB47="","",VLOOKUP(AB47,シフト記号表!$C$6:$L$47,10,FALSE))</f>
        <v/>
      </c>
      <c r="AC48" s="97" t="str">
        <f>IF(AC47="","",VLOOKUP(AC47,シフト記号表!$C$6:$L$47,10,FALSE))</f>
        <v/>
      </c>
      <c r="AD48" s="95" t="str">
        <f>IF(AD47="","",VLOOKUP(AD47,シフト記号表!$C$6:$L$47,10,FALSE))</f>
        <v/>
      </c>
      <c r="AE48" s="96" t="str">
        <f>IF(AE47="","",VLOOKUP(AE47,シフト記号表!$C$6:$L$47,10,FALSE))</f>
        <v/>
      </c>
      <c r="AF48" s="96" t="str">
        <f>IF(AF47="","",VLOOKUP(AF47,シフト記号表!$C$6:$L$47,10,FALSE))</f>
        <v/>
      </c>
      <c r="AG48" s="96" t="str">
        <f>IF(AG47="","",VLOOKUP(AG47,シフト記号表!$C$6:$L$47,10,FALSE))</f>
        <v/>
      </c>
      <c r="AH48" s="96" t="str">
        <f>IF(AH47="","",VLOOKUP(AH47,シフト記号表!$C$6:$L$47,10,FALSE))</f>
        <v/>
      </c>
      <c r="AI48" s="96" t="str">
        <f>IF(AI47="","",VLOOKUP(AI47,シフト記号表!$C$6:$L$47,10,FALSE))</f>
        <v/>
      </c>
      <c r="AJ48" s="97" t="str">
        <f>IF(AJ47="","",VLOOKUP(AJ47,シフト記号表!$C$6:$L$47,10,FALSE))</f>
        <v/>
      </c>
      <c r="AK48" s="95" t="str">
        <f>IF(AK47="","",VLOOKUP(AK47,シフト記号表!$C$6:$L$47,10,FALSE))</f>
        <v/>
      </c>
      <c r="AL48" s="96" t="str">
        <f>IF(AL47="","",VLOOKUP(AL47,シフト記号表!$C$6:$L$47,10,FALSE))</f>
        <v/>
      </c>
      <c r="AM48" s="96" t="str">
        <f>IF(AM47="","",VLOOKUP(AM47,シフト記号表!$C$6:$L$47,10,FALSE))</f>
        <v/>
      </c>
      <c r="AN48" s="96" t="str">
        <f>IF(AN47="","",VLOOKUP(AN47,シフト記号表!$C$6:$L$47,10,FALSE))</f>
        <v/>
      </c>
      <c r="AO48" s="96" t="str">
        <f>IF(AO47="","",VLOOKUP(AO47,シフト記号表!$C$6:$L$47,10,FALSE))</f>
        <v/>
      </c>
      <c r="AP48" s="96" t="str">
        <f>IF(AP47="","",VLOOKUP(AP47,シフト記号表!$C$6:$L$47,10,FALSE))</f>
        <v/>
      </c>
      <c r="AQ48" s="97" t="str">
        <f>IF(AQ47="","",VLOOKUP(AQ47,シフト記号表!$C$6:$L$47,10,FALSE))</f>
        <v/>
      </c>
      <c r="AR48" s="95" t="str">
        <f>IF(AR47="","",VLOOKUP(AR47,シフト記号表!$C$6:$L$47,10,FALSE))</f>
        <v/>
      </c>
      <c r="AS48" s="96" t="str">
        <f>IF(AS47="","",VLOOKUP(AS47,シフト記号表!$C$6:$L$47,10,FALSE))</f>
        <v/>
      </c>
      <c r="AT48" s="96" t="str">
        <f>IF(AT47="","",VLOOKUP(AT47,シフト記号表!$C$6:$L$47,10,FALSE))</f>
        <v/>
      </c>
      <c r="AU48" s="96" t="str">
        <f>IF(AU47="","",VLOOKUP(AU47,シフト記号表!$C$6:$L$47,10,FALSE))</f>
        <v/>
      </c>
      <c r="AV48" s="96" t="str">
        <f>IF(AV47="","",VLOOKUP(AV47,シフト記号表!$C$6:$L$47,10,FALSE))</f>
        <v/>
      </c>
      <c r="AW48" s="96" t="str">
        <f>IF(AW47="","",VLOOKUP(AW47,シフト記号表!$C$6:$L$47,10,FALSE))</f>
        <v/>
      </c>
      <c r="AX48" s="97" t="str">
        <f>IF(AX47="","",VLOOKUP(AX47,シフト記号表!$C$6:$L$47,10,FALSE))</f>
        <v/>
      </c>
      <c r="AY48" s="95" t="str">
        <f>IF(AY47="","",VLOOKUP(AY47,シフト記号表!$C$6:$L$47,10,FALSE))</f>
        <v/>
      </c>
      <c r="AZ48" s="96" t="str">
        <f>IF(AZ47="","",VLOOKUP(AZ47,シフト記号表!$C$6:$L$47,10,FALSE))</f>
        <v/>
      </c>
      <c r="BA48" s="96" t="str">
        <f>IF(BA47="","",VLOOKUP(BA47,シフト記号表!$C$6:$L$47,10,FALSE))</f>
        <v/>
      </c>
      <c r="BB48" s="371">
        <f>IF($BE$3="４週",SUM(W48:AX48),IF($BE$3="暦月",SUM(W48:BA48),""))</f>
        <v>0</v>
      </c>
      <c r="BC48" s="372"/>
      <c r="BD48" s="373">
        <f>IF($BE$3="４週",BB48/4,IF($BE$3="暦月",(BB48/($BE$8/7)),""))</f>
        <v>0</v>
      </c>
      <c r="BE48" s="372"/>
      <c r="BF48" s="368"/>
      <c r="BG48" s="369"/>
      <c r="BH48" s="369"/>
      <c r="BI48" s="369"/>
      <c r="BJ48" s="370"/>
    </row>
    <row r="49" spans="2:62" ht="20.25" customHeight="1" x14ac:dyDescent="0.4">
      <c r="B49" s="374">
        <f>B47+1</f>
        <v>18</v>
      </c>
      <c r="C49" s="376"/>
      <c r="D49" s="377"/>
      <c r="E49" s="90"/>
      <c r="F49" s="91"/>
      <c r="G49" s="90"/>
      <c r="H49" s="91"/>
      <c r="I49" s="380"/>
      <c r="J49" s="381"/>
      <c r="K49" s="384"/>
      <c r="L49" s="385"/>
      <c r="M49" s="385"/>
      <c r="N49" s="377"/>
      <c r="O49" s="358"/>
      <c r="P49" s="359"/>
      <c r="Q49" s="359"/>
      <c r="R49" s="359"/>
      <c r="S49" s="360"/>
      <c r="T49" s="114" t="s">
        <v>18</v>
      </c>
      <c r="V49" s="78"/>
      <c r="W49" s="65"/>
      <c r="X49" s="66"/>
      <c r="Y49" s="66"/>
      <c r="Z49" s="66"/>
      <c r="AA49" s="66"/>
      <c r="AB49" s="66"/>
      <c r="AC49" s="67"/>
      <c r="AD49" s="65"/>
      <c r="AE49" s="66"/>
      <c r="AF49" s="66"/>
      <c r="AG49" s="66"/>
      <c r="AH49" s="66"/>
      <c r="AI49" s="66"/>
      <c r="AJ49" s="67"/>
      <c r="AK49" s="65"/>
      <c r="AL49" s="66"/>
      <c r="AM49" s="66"/>
      <c r="AN49" s="66"/>
      <c r="AO49" s="66"/>
      <c r="AP49" s="66"/>
      <c r="AQ49" s="67"/>
      <c r="AR49" s="65"/>
      <c r="AS49" s="66"/>
      <c r="AT49" s="66"/>
      <c r="AU49" s="66"/>
      <c r="AV49" s="66"/>
      <c r="AW49" s="66"/>
      <c r="AX49" s="67"/>
      <c r="AY49" s="65"/>
      <c r="AZ49" s="66"/>
      <c r="BA49" s="68"/>
      <c r="BB49" s="361"/>
      <c r="BC49" s="362"/>
      <c r="BD49" s="363"/>
      <c r="BE49" s="364"/>
      <c r="BF49" s="365"/>
      <c r="BG49" s="366"/>
      <c r="BH49" s="366"/>
      <c r="BI49" s="366"/>
      <c r="BJ49" s="367"/>
    </row>
    <row r="50" spans="2:62" ht="20.25" customHeight="1" x14ac:dyDescent="0.4">
      <c r="B50" s="375"/>
      <c r="C50" s="378"/>
      <c r="D50" s="379"/>
      <c r="E50" s="90"/>
      <c r="F50" s="91">
        <f>C49</f>
        <v>0</v>
      </c>
      <c r="G50" s="90"/>
      <c r="H50" s="91">
        <f>I49</f>
        <v>0</v>
      </c>
      <c r="I50" s="382"/>
      <c r="J50" s="383"/>
      <c r="K50" s="386"/>
      <c r="L50" s="387"/>
      <c r="M50" s="387"/>
      <c r="N50" s="379"/>
      <c r="O50" s="358"/>
      <c r="P50" s="359"/>
      <c r="Q50" s="359"/>
      <c r="R50" s="359"/>
      <c r="S50" s="360"/>
      <c r="T50" s="115" t="s">
        <v>106</v>
      </c>
      <c r="U50" s="79"/>
      <c r="V50" s="116"/>
      <c r="W50" s="95" t="str">
        <f>IF(W49="","",VLOOKUP(W49,シフト記号表!$C$6:$L$47,10,FALSE))</f>
        <v/>
      </c>
      <c r="X50" s="96" t="str">
        <f>IF(X49="","",VLOOKUP(X49,シフト記号表!$C$6:$L$47,10,FALSE))</f>
        <v/>
      </c>
      <c r="Y50" s="96" t="str">
        <f>IF(Y49="","",VLOOKUP(Y49,シフト記号表!$C$6:$L$47,10,FALSE))</f>
        <v/>
      </c>
      <c r="Z50" s="96" t="str">
        <f>IF(Z49="","",VLOOKUP(Z49,シフト記号表!$C$6:$L$47,10,FALSE))</f>
        <v/>
      </c>
      <c r="AA50" s="96" t="str">
        <f>IF(AA49="","",VLOOKUP(AA49,シフト記号表!$C$6:$L$47,10,FALSE))</f>
        <v/>
      </c>
      <c r="AB50" s="96" t="str">
        <f>IF(AB49="","",VLOOKUP(AB49,シフト記号表!$C$6:$L$47,10,FALSE))</f>
        <v/>
      </c>
      <c r="AC50" s="97" t="str">
        <f>IF(AC49="","",VLOOKUP(AC49,シフト記号表!$C$6:$L$47,10,FALSE))</f>
        <v/>
      </c>
      <c r="AD50" s="95" t="str">
        <f>IF(AD49="","",VLOOKUP(AD49,シフト記号表!$C$6:$L$47,10,FALSE))</f>
        <v/>
      </c>
      <c r="AE50" s="96" t="str">
        <f>IF(AE49="","",VLOOKUP(AE49,シフト記号表!$C$6:$L$47,10,FALSE))</f>
        <v/>
      </c>
      <c r="AF50" s="96" t="str">
        <f>IF(AF49="","",VLOOKUP(AF49,シフト記号表!$C$6:$L$47,10,FALSE))</f>
        <v/>
      </c>
      <c r="AG50" s="96" t="str">
        <f>IF(AG49="","",VLOOKUP(AG49,シフト記号表!$C$6:$L$47,10,FALSE))</f>
        <v/>
      </c>
      <c r="AH50" s="96" t="str">
        <f>IF(AH49="","",VLOOKUP(AH49,シフト記号表!$C$6:$L$47,10,FALSE))</f>
        <v/>
      </c>
      <c r="AI50" s="96" t="str">
        <f>IF(AI49="","",VLOOKUP(AI49,シフト記号表!$C$6:$L$47,10,FALSE))</f>
        <v/>
      </c>
      <c r="AJ50" s="97" t="str">
        <f>IF(AJ49="","",VLOOKUP(AJ49,シフト記号表!$C$6:$L$47,10,FALSE))</f>
        <v/>
      </c>
      <c r="AK50" s="95" t="str">
        <f>IF(AK49="","",VLOOKUP(AK49,シフト記号表!$C$6:$L$47,10,FALSE))</f>
        <v/>
      </c>
      <c r="AL50" s="96" t="str">
        <f>IF(AL49="","",VLOOKUP(AL49,シフト記号表!$C$6:$L$47,10,FALSE))</f>
        <v/>
      </c>
      <c r="AM50" s="96" t="str">
        <f>IF(AM49="","",VLOOKUP(AM49,シフト記号表!$C$6:$L$47,10,FALSE))</f>
        <v/>
      </c>
      <c r="AN50" s="96" t="str">
        <f>IF(AN49="","",VLOOKUP(AN49,シフト記号表!$C$6:$L$47,10,FALSE))</f>
        <v/>
      </c>
      <c r="AO50" s="96" t="str">
        <f>IF(AO49="","",VLOOKUP(AO49,シフト記号表!$C$6:$L$47,10,FALSE))</f>
        <v/>
      </c>
      <c r="AP50" s="96" t="str">
        <f>IF(AP49="","",VLOOKUP(AP49,シフト記号表!$C$6:$L$47,10,FALSE))</f>
        <v/>
      </c>
      <c r="AQ50" s="97" t="str">
        <f>IF(AQ49="","",VLOOKUP(AQ49,シフト記号表!$C$6:$L$47,10,FALSE))</f>
        <v/>
      </c>
      <c r="AR50" s="95" t="str">
        <f>IF(AR49="","",VLOOKUP(AR49,シフト記号表!$C$6:$L$47,10,FALSE))</f>
        <v/>
      </c>
      <c r="AS50" s="96" t="str">
        <f>IF(AS49="","",VLOOKUP(AS49,シフト記号表!$C$6:$L$47,10,FALSE))</f>
        <v/>
      </c>
      <c r="AT50" s="96" t="str">
        <f>IF(AT49="","",VLOOKUP(AT49,シフト記号表!$C$6:$L$47,10,FALSE))</f>
        <v/>
      </c>
      <c r="AU50" s="96" t="str">
        <f>IF(AU49="","",VLOOKUP(AU49,シフト記号表!$C$6:$L$47,10,FALSE))</f>
        <v/>
      </c>
      <c r="AV50" s="96" t="str">
        <f>IF(AV49="","",VLOOKUP(AV49,シフト記号表!$C$6:$L$47,10,FALSE))</f>
        <v/>
      </c>
      <c r="AW50" s="96" t="str">
        <f>IF(AW49="","",VLOOKUP(AW49,シフト記号表!$C$6:$L$47,10,FALSE))</f>
        <v/>
      </c>
      <c r="AX50" s="97" t="str">
        <f>IF(AX49="","",VLOOKUP(AX49,シフト記号表!$C$6:$L$47,10,FALSE))</f>
        <v/>
      </c>
      <c r="AY50" s="95" t="str">
        <f>IF(AY49="","",VLOOKUP(AY49,シフト記号表!$C$6:$L$47,10,FALSE))</f>
        <v/>
      </c>
      <c r="AZ50" s="96" t="str">
        <f>IF(AZ49="","",VLOOKUP(AZ49,シフト記号表!$C$6:$L$47,10,FALSE))</f>
        <v/>
      </c>
      <c r="BA50" s="96" t="str">
        <f>IF(BA49="","",VLOOKUP(BA49,シフト記号表!$C$6:$L$47,10,FALSE))</f>
        <v/>
      </c>
      <c r="BB50" s="371">
        <f>IF($BE$3="４週",SUM(W50:AX50),IF($BE$3="暦月",SUM(W50:BA50),""))</f>
        <v>0</v>
      </c>
      <c r="BC50" s="372"/>
      <c r="BD50" s="373">
        <f>IF($BE$3="４週",BB50/4,IF($BE$3="暦月",(BB50/($BE$8/7)),""))</f>
        <v>0</v>
      </c>
      <c r="BE50" s="372"/>
      <c r="BF50" s="368"/>
      <c r="BG50" s="369"/>
      <c r="BH50" s="369"/>
      <c r="BI50" s="369"/>
      <c r="BJ50" s="370"/>
    </row>
    <row r="51" spans="2:62" ht="20.25" customHeight="1" x14ac:dyDescent="0.4">
      <c r="B51" s="374">
        <f>B49+1</f>
        <v>19</v>
      </c>
      <c r="C51" s="376"/>
      <c r="D51" s="377"/>
      <c r="E51" s="92"/>
      <c r="F51" s="93"/>
      <c r="G51" s="92"/>
      <c r="H51" s="93"/>
      <c r="I51" s="380"/>
      <c r="J51" s="381"/>
      <c r="K51" s="384"/>
      <c r="L51" s="385"/>
      <c r="M51" s="385"/>
      <c r="N51" s="377"/>
      <c r="O51" s="358"/>
      <c r="P51" s="359"/>
      <c r="Q51" s="359"/>
      <c r="R51" s="359"/>
      <c r="S51" s="360"/>
      <c r="T51" s="75" t="s">
        <v>18</v>
      </c>
      <c r="U51" s="76"/>
      <c r="V51" s="77"/>
      <c r="W51" s="65"/>
      <c r="X51" s="66"/>
      <c r="Y51" s="66"/>
      <c r="Z51" s="66"/>
      <c r="AA51" s="66"/>
      <c r="AB51" s="66"/>
      <c r="AC51" s="67"/>
      <c r="AD51" s="65"/>
      <c r="AE51" s="66"/>
      <c r="AF51" s="66"/>
      <c r="AG51" s="66"/>
      <c r="AH51" s="66"/>
      <c r="AI51" s="66"/>
      <c r="AJ51" s="67"/>
      <c r="AK51" s="65"/>
      <c r="AL51" s="66"/>
      <c r="AM51" s="66"/>
      <c r="AN51" s="66"/>
      <c r="AO51" s="66"/>
      <c r="AP51" s="66"/>
      <c r="AQ51" s="67"/>
      <c r="AR51" s="65"/>
      <c r="AS51" s="66"/>
      <c r="AT51" s="66"/>
      <c r="AU51" s="66"/>
      <c r="AV51" s="66"/>
      <c r="AW51" s="66"/>
      <c r="AX51" s="67"/>
      <c r="AY51" s="65"/>
      <c r="AZ51" s="66"/>
      <c r="BA51" s="68"/>
      <c r="BB51" s="361"/>
      <c r="BC51" s="362"/>
      <c r="BD51" s="363"/>
      <c r="BE51" s="364"/>
      <c r="BF51" s="365"/>
      <c r="BG51" s="366"/>
      <c r="BH51" s="366"/>
      <c r="BI51" s="366"/>
      <c r="BJ51" s="367"/>
    </row>
    <row r="52" spans="2:62" ht="20.25" customHeight="1" x14ac:dyDescent="0.4">
      <c r="B52" s="375"/>
      <c r="C52" s="378"/>
      <c r="D52" s="379"/>
      <c r="E52" s="90"/>
      <c r="F52" s="91">
        <f>C51</f>
        <v>0</v>
      </c>
      <c r="G52" s="90"/>
      <c r="H52" s="91">
        <f>I51</f>
        <v>0</v>
      </c>
      <c r="I52" s="382"/>
      <c r="J52" s="383"/>
      <c r="K52" s="386"/>
      <c r="L52" s="387"/>
      <c r="M52" s="387"/>
      <c r="N52" s="379"/>
      <c r="O52" s="358"/>
      <c r="P52" s="359"/>
      <c r="Q52" s="359"/>
      <c r="R52" s="359"/>
      <c r="S52" s="360"/>
      <c r="T52" s="115" t="s">
        <v>106</v>
      </c>
      <c r="U52" s="73"/>
      <c r="V52" s="74"/>
      <c r="W52" s="95" t="str">
        <f>IF(W51="","",VLOOKUP(W51,シフト記号表!$C$6:$L$47,10,FALSE))</f>
        <v/>
      </c>
      <c r="X52" s="96" t="str">
        <f>IF(X51="","",VLOOKUP(X51,シフト記号表!$C$6:$L$47,10,FALSE))</f>
        <v/>
      </c>
      <c r="Y52" s="96" t="str">
        <f>IF(Y51="","",VLOOKUP(Y51,シフト記号表!$C$6:$L$47,10,FALSE))</f>
        <v/>
      </c>
      <c r="Z52" s="96" t="str">
        <f>IF(Z51="","",VLOOKUP(Z51,シフト記号表!$C$6:$L$47,10,FALSE))</f>
        <v/>
      </c>
      <c r="AA52" s="96" t="str">
        <f>IF(AA51="","",VLOOKUP(AA51,シフト記号表!$C$6:$L$47,10,FALSE))</f>
        <v/>
      </c>
      <c r="AB52" s="96" t="str">
        <f>IF(AB51="","",VLOOKUP(AB51,シフト記号表!$C$6:$L$47,10,FALSE))</f>
        <v/>
      </c>
      <c r="AC52" s="97" t="str">
        <f>IF(AC51="","",VLOOKUP(AC51,シフト記号表!$C$6:$L$47,10,FALSE))</f>
        <v/>
      </c>
      <c r="AD52" s="95" t="str">
        <f>IF(AD51="","",VLOOKUP(AD51,シフト記号表!$C$6:$L$47,10,FALSE))</f>
        <v/>
      </c>
      <c r="AE52" s="96" t="str">
        <f>IF(AE51="","",VLOOKUP(AE51,シフト記号表!$C$6:$L$47,10,FALSE))</f>
        <v/>
      </c>
      <c r="AF52" s="96" t="str">
        <f>IF(AF51="","",VLOOKUP(AF51,シフト記号表!$C$6:$L$47,10,FALSE))</f>
        <v/>
      </c>
      <c r="AG52" s="96" t="str">
        <f>IF(AG51="","",VLOOKUP(AG51,シフト記号表!$C$6:$L$47,10,FALSE))</f>
        <v/>
      </c>
      <c r="AH52" s="96" t="str">
        <f>IF(AH51="","",VLOOKUP(AH51,シフト記号表!$C$6:$L$47,10,FALSE))</f>
        <v/>
      </c>
      <c r="AI52" s="96" t="str">
        <f>IF(AI51="","",VLOOKUP(AI51,シフト記号表!$C$6:$L$47,10,FALSE))</f>
        <v/>
      </c>
      <c r="AJ52" s="97" t="str">
        <f>IF(AJ51="","",VLOOKUP(AJ51,シフト記号表!$C$6:$L$47,10,FALSE))</f>
        <v/>
      </c>
      <c r="AK52" s="95" t="str">
        <f>IF(AK51="","",VLOOKUP(AK51,シフト記号表!$C$6:$L$47,10,FALSE))</f>
        <v/>
      </c>
      <c r="AL52" s="96" t="str">
        <f>IF(AL51="","",VLOOKUP(AL51,シフト記号表!$C$6:$L$47,10,FALSE))</f>
        <v/>
      </c>
      <c r="AM52" s="96" t="str">
        <f>IF(AM51="","",VLOOKUP(AM51,シフト記号表!$C$6:$L$47,10,FALSE))</f>
        <v/>
      </c>
      <c r="AN52" s="96" t="str">
        <f>IF(AN51="","",VLOOKUP(AN51,シフト記号表!$C$6:$L$47,10,FALSE))</f>
        <v/>
      </c>
      <c r="AO52" s="96" t="str">
        <f>IF(AO51="","",VLOOKUP(AO51,シフト記号表!$C$6:$L$47,10,FALSE))</f>
        <v/>
      </c>
      <c r="AP52" s="96" t="str">
        <f>IF(AP51="","",VLOOKUP(AP51,シフト記号表!$C$6:$L$47,10,FALSE))</f>
        <v/>
      </c>
      <c r="AQ52" s="97" t="str">
        <f>IF(AQ51="","",VLOOKUP(AQ51,シフト記号表!$C$6:$L$47,10,FALSE))</f>
        <v/>
      </c>
      <c r="AR52" s="95" t="str">
        <f>IF(AR51="","",VLOOKUP(AR51,シフト記号表!$C$6:$L$47,10,FALSE))</f>
        <v/>
      </c>
      <c r="AS52" s="96" t="str">
        <f>IF(AS51="","",VLOOKUP(AS51,シフト記号表!$C$6:$L$47,10,FALSE))</f>
        <v/>
      </c>
      <c r="AT52" s="96" t="str">
        <f>IF(AT51="","",VLOOKUP(AT51,シフト記号表!$C$6:$L$47,10,FALSE))</f>
        <v/>
      </c>
      <c r="AU52" s="96" t="str">
        <f>IF(AU51="","",VLOOKUP(AU51,シフト記号表!$C$6:$L$47,10,FALSE))</f>
        <v/>
      </c>
      <c r="AV52" s="96" t="str">
        <f>IF(AV51="","",VLOOKUP(AV51,シフト記号表!$C$6:$L$47,10,FALSE))</f>
        <v/>
      </c>
      <c r="AW52" s="96" t="str">
        <f>IF(AW51="","",VLOOKUP(AW51,シフト記号表!$C$6:$L$47,10,FALSE))</f>
        <v/>
      </c>
      <c r="AX52" s="97" t="str">
        <f>IF(AX51="","",VLOOKUP(AX51,シフト記号表!$C$6:$L$47,10,FALSE))</f>
        <v/>
      </c>
      <c r="AY52" s="95" t="str">
        <f>IF(AY51="","",VLOOKUP(AY51,シフト記号表!$C$6:$L$47,10,FALSE))</f>
        <v/>
      </c>
      <c r="AZ52" s="96" t="str">
        <f>IF(AZ51="","",VLOOKUP(AZ51,シフト記号表!$C$6:$L$47,10,FALSE))</f>
        <v/>
      </c>
      <c r="BA52" s="96" t="str">
        <f>IF(BA51="","",VLOOKUP(BA51,シフト記号表!$C$6:$L$47,10,FALSE))</f>
        <v/>
      </c>
      <c r="BB52" s="371">
        <f>IF($BE$3="４週",SUM(W52:AX52),IF($BE$3="暦月",SUM(W52:BA52),""))</f>
        <v>0</v>
      </c>
      <c r="BC52" s="372"/>
      <c r="BD52" s="373">
        <f>IF($BE$3="４週",BB52/4,IF($BE$3="暦月",(BB52/($BE$8/7)),""))</f>
        <v>0</v>
      </c>
      <c r="BE52" s="372"/>
      <c r="BF52" s="368"/>
      <c r="BG52" s="369"/>
      <c r="BH52" s="369"/>
      <c r="BI52" s="369"/>
      <c r="BJ52" s="370"/>
    </row>
    <row r="53" spans="2:62" ht="20.25" customHeight="1" x14ac:dyDescent="0.4">
      <c r="B53" s="374">
        <f>B51+1</f>
        <v>20</v>
      </c>
      <c r="C53" s="376"/>
      <c r="D53" s="377"/>
      <c r="E53" s="92"/>
      <c r="F53" s="93"/>
      <c r="G53" s="92"/>
      <c r="H53" s="93"/>
      <c r="I53" s="380"/>
      <c r="J53" s="381"/>
      <c r="K53" s="384"/>
      <c r="L53" s="385"/>
      <c r="M53" s="385"/>
      <c r="N53" s="377"/>
      <c r="O53" s="358"/>
      <c r="P53" s="359"/>
      <c r="Q53" s="359"/>
      <c r="R53" s="359"/>
      <c r="S53" s="360"/>
      <c r="T53" s="75" t="s">
        <v>18</v>
      </c>
      <c r="U53" s="76"/>
      <c r="V53" s="77"/>
      <c r="W53" s="65"/>
      <c r="X53" s="66"/>
      <c r="Y53" s="66"/>
      <c r="Z53" s="66"/>
      <c r="AA53" s="66"/>
      <c r="AB53" s="66"/>
      <c r="AC53" s="67"/>
      <c r="AD53" s="65"/>
      <c r="AE53" s="66"/>
      <c r="AF53" s="66"/>
      <c r="AG53" s="66"/>
      <c r="AH53" s="66"/>
      <c r="AI53" s="66"/>
      <c r="AJ53" s="67"/>
      <c r="AK53" s="65"/>
      <c r="AL53" s="66"/>
      <c r="AM53" s="66"/>
      <c r="AN53" s="66"/>
      <c r="AO53" s="66"/>
      <c r="AP53" s="66"/>
      <c r="AQ53" s="67"/>
      <c r="AR53" s="65"/>
      <c r="AS53" s="66"/>
      <c r="AT53" s="66"/>
      <c r="AU53" s="66"/>
      <c r="AV53" s="66"/>
      <c r="AW53" s="66"/>
      <c r="AX53" s="67"/>
      <c r="AY53" s="65"/>
      <c r="AZ53" s="66"/>
      <c r="BA53" s="68"/>
      <c r="BB53" s="361"/>
      <c r="BC53" s="362"/>
      <c r="BD53" s="363"/>
      <c r="BE53" s="364"/>
      <c r="BF53" s="365"/>
      <c r="BG53" s="366"/>
      <c r="BH53" s="366"/>
      <c r="BI53" s="366"/>
      <c r="BJ53" s="367"/>
    </row>
    <row r="54" spans="2:62" ht="20.25" customHeight="1" x14ac:dyDescent="0.4">
      <c r="B54" s="375"/>
      <c r="C54" s="378"/>
      <c r="D54" s="379"/>
      <c r="E54" s="90"/>
      <c r="F54" s="91">
        <f>C53</f>
        <v>0</v>
      </c>
      <c r="G54" s="90"/>
      <c r="H54" s="91">
        <f>I53</f>
        <v>0</v>
      </c>
      <c r="I54" s="382"/>
      <c r="J54" s="383"/>
      <c r="K54" s="386"/>
      <c r="L54" s="387"/>
      <c r="M54" s="387"/>
      <c r="N54" s="379"/>
      <c r="O54" s="358"/>
      <c r="P54" s="359"/>
      <c r="Q54" s="359"/>
      <c r="R54" s="359"/>
      <c r="S54" s="360"/>
      <c r="T54" s="115" t="s">
        <v>106</v>
      </c>
      <c r="U54" s="79"/>
      <c r="V54" s="116"/>
      <c r="W54" s="95" t="str">
        <f>IF(W53="","",VLOOKUP(W53,シフト記号表!$C$6:$L$47,10,FALSE))</f>
        <v/>
      </c>
      <c r="X54" s="96" t="str">
        <f>IF(X53="","",VLOOKUP(X53,シフト記号表!$C$6:$L$47,10,FALSE))</f>
        <v/>
      </c>
      <c r="Y54" s="96" t="str">
        <f>IF(Y53="","",VLOOKUP(Y53,シフト記号表!$C$6:$L$47,10,FALSE))</f>
        <v/>
      </c>
      <c r="Z54" s="96" t="str">
        <f>IF(Z53="","",VLOOKUP(Z53,シフト記号表!$C$6:$L$47,10,FALSE))</f>
        <v/>
      </c>
      <c r="AA54" s="96" t="str">
        <f>IF(AA53="","",VLOOKUP(AA53,シフト記号表!$C$6:$L$47,10,FALSE))</f>
        <v/>
      </c>
      <c r="AB54" s="96" t="str">
        <f>IF(AB53="","",VLOOKUP(AB53,シフト記号表!$C$6:$L$47,10,FALSE))</f>
        <v/>
      </c>
      <c r="AC54" s="97" t="str">
        <f>IF(AC53="","",VLOOKUP(AC53,シフト記号表!$C$6:$L$47,10,FALSE))</f>
        <v/>
      </c>
      <c r="AD54" s="95" t="str">
        <f>IF(AD53="","",VLOOKUP(AD53,シフト記号表!$C$6:$L$47,10,FALSE))</f>
        <v/>
      </c>
      <c r="AE54" s="96" t="str">
        <f>IF(AE53="","",VLOOKUP(AE53,シフト記号表!$C$6:$L$47,10,FALSE))</f>
        <v/>
      </c>
      <c r="AF54" s="96" t="str">
        <f>IF(AF53="","",VLOOKUP(AF53,シフト記号表!$C$6:$L$47,10,FALSE))</f>
        <v/>
      </c>
      <c r="AG54" s="96" t="str">
        <f>IF(AG53="","",VLOOKUP(AG53,シフト記号表!$C$6:$L$47,10,FALSE))</f>
        <v/>
      </c>
      <c r="AH54" s="96" t="str">
        <f>IF(AH53="","",VLOOKUP(AH53,シフト記号表!$C$6:$L$47,10,FALSE))</f>
        <v/>
      </c>
      <c r="AI54" s="96" t="str">
        <f>IF(AI53="","",VLOOKUP(AI53,シフト記号表!$C$6:$L$47,10,FALSE))</f>
        <v/>
      </c>
      <c r="AJ54" s="97" t="str">
        <f>IF(AJ53="","",VLOOKUP(AJ53,シフト記号表!$C$6:$L$47,10,FALSE))</f>
        <v/>
      </c>
      <c r="AK54" s="95" t="str">
        <f>IF(AK53="","",VLOOKUP(AK53,シフト記号表!$C$6:$L$47,10,FALSE))</f>
        <v/>
      </c>
      <c r="AL54" s="96" t="str">
        <f>IF(AL53="","",VLOOKUP(AL53,シフト記号表!$C$6:$L$47,10,FALSE))</f>
        <v/>
      </c>
      <c r="AM54" s="96" t="str">
        <f>IF(AM53="","",VLOOKUP(AM53,シフト記号表!$C$6:$L$47,10,FALSE))</f>
        <v/>
      </c>
      <c r="AN54" s="96" t="str">
        <f>IF(AN53="","",VLOOKUP(AN53,シフト記号表!$C$6:$L$47,10,FALSE))</f>
        <v/>
      </c>
      <c r="AO54" s="96" t="str">
        <f>IF(AO53="","",VLOOKUP(AO53,シフト記号表!$C$6:$L$47,10,FALSE))</f>
        <v/>
      </c>
      <c r="AP54" s="96" t="str">
        <f>IF(AP53="","",VLOOKUP(AP53,シフト記号表!$C$6:$L$47,10,FALSE))</f>
        <v/>
      </c>
      <c r="AQ54" s="97" t="str">
        <f>IF(AQ53="","",VLOOKUP(AQ53,シフト記号表!$C$6:$L$47,10,FALSE))</f>
        <v/>
      </c>
      <c r="AR54" s="95" t="str">
        <f>IF(AR53="","",VLOOKUP(AR53,シフト記号表!$C$6:$L$47,10,FALSE))</f>
        <v/>
      </c>
      <c r="AS54" s="96" t="str">
        <f>IF(AS53="","",VLOOKUP(AS53,シフト記号表!$C$6:$L$47,10,FALSE))</f>
        <v/>
      </c>
      <c r="AT54" s="96" t="str">
        <f>IF(AT53="","",VLOOKUP(AT53,シフト記号表!$C$6:$L$47,10,FALSE))</f>
        <v/>
      </c>
      <c r="AU54" s="96" t="str">
        <f>IF(AU53="","",VLOOKUP(AU53,シフト記号表!$C$6:$L$47,10,FALSE))</f>
        <v/>
      </c>
      <c r="AV54" s="96" t="str">
        <f>IF(AV53="","",VLOOKUP(AV53,シフト記号表!$C$6:$L$47,10,FALSE))</f>
        <v/>
      </c>
      <c r="AW54" s="96" t="str">
        <f>IF(AW53="","",VLOOKUP(AW53,シフト記号表!$C$6:$L$47,10,FALSE))</f>
        <v/>
      </c>
      <c r="AX54" s="97" t="str">
        <f>IF(AX53="","",VLOOKUP(AX53,シフト記号表!$C$6:$L$47,10,FALSE))</f>
        <v/>
      </c>
      <c r="AY54" s="95" t="str">
        <f>IF(AY53="","",VLOOKUP(AY53,シフト記号表!$C$6:$L$47,10,FALSE))</f>
        <v/>
      </c>
      <c r="AZ54" s="96" t="str">
        <f>IF(AZ53="","",VLOOKUP(AZ53,シフト記号表!$C$6:$L$47,10,FALSE))</f>
        <v/>
      </c>
      <c r="BA54" s="96" t="str">
        <f>IF(BA53="","",VLOOKUP(BA53,シフト記号表!$C$6:$L$47,10,FALSE))</f>
        <v/>
      </c>
      <c r="BB54" s="371">
        <f>IF($BE$3="４週",SUM(W54:AX54),IF($BE$3="暦月",SUM(W54:BA54),""))</f>
        <v>0</v>
      </c>
      <c r="BC54" s="372"/>
      <c r="BD54" s="373">
        <f>IF($BE$3="４週",BB54/4,IF($BE$3="暦月",(BB54/($BE$8/7)),""))</f>
        <v>0</v>
      </c>
      <c r="BE54" s="372"/>
      <c r="BF54" s="368"/>
      <c r="BG54" s="369"/>
      <c r="BH54" s="369"/>
      <c r="BI54" s="369"/>
      <c r="BJ54" s="370"/>
    </row>
    <row r="55" spans="2:62" ht="20.25" customHeight="1" x14ac:dyDescent="0.4">
      <c r="B55" s="374">
        <f>B53+1</f>
        <v>21</v>
      </c>
      <c r="C55" s="376"/>
      <c r="D55" s="377"/>
      <c r="E55" s="90"/>
      <c r="F55" s="91"/>
      <c r="G55" s="90"/>
      <c r="H55" s="91"/>
      <c r="I55" s="380"/>
      <c r="J55" s="381"/>
      <c r="K55" s="384"/>
      <c r="L55" s="385"/>
      <c r="M55" s="385"/>
      <c r="N55" s="377"/>
      <c r="O55" s="358"/>
      <c r="P55" s="359"/>
      <c r="Q55" s="359"/>
      <c r="R55" s="359"/>
      <c r="S55" s="360"/>
      <c r="T55" s="114" t="s">
        <v>18</v>
      </c>
      <c r="V55" s="78"/>
      <c r="W55" s="65"/>
      <c r="X55" s="66"/>
      <c r="Y55" s="66"/>
      <c r="Z55" s="66"/>
      <c r="AA55" s="66"/>
      <c r="AB55" s="66"/>
      <c r="AC55" s="67"/>
      <c r="AD55" s="65"/>
      <c r="AE55" s="66"/>
      <c r="AF55" s="66"/>
      <c r="AG55" s="66"/>
      <c r="AH55" s="66"/>
      <c r="AI55" s="66"/>
      <c r="AJ55" s="67"/>
      <c r="AK55" s="65"/>
      <c r="AL55" s="66"/>
      <c r="AM55" s="66"/>
      <c r="AN55" s="66"/>
      <c r="AO55" s="66"/>
      <c r="AP55" s="66"/>
      <c r="AQ55" s="67"/>
      <c r="AR55" s="65"/>
      <c r="AS55" s="66"/>
      <c r="AT55" s="66"/>
      <c r="AU55" s="66"/>
      <c r="AV55" s="66"/>
      <c r="AW55" s="66"/>
      <c r="AX55" s="67"/>
      <c r="AY55" s="65"/>
      <c r="AZ55" s="66"/>
      <c r="BA55" s="68"/>
      <c r="BB55" s="361"/>
      <c r="BC55" s="362"/>
      <c r="BD55" s="363"/>
      <c r="BE55" s="364"/>
      <c r="BF55" s="365"/>
      <c r="BG55" s="366"/>
      <c r="BH55" s="366"/>
      <c r="BI55" s="366"/>
      <c r="BJ55" s="367"/>
    </row>
    <row r="56" spans="2:62" ht="20.25" customHeight="1" x14ac:dyDescent="0.4">
      <c r="B56" s="375"/>
      <c r="C56" s="378"/>
      <c r="D56" s="379"/>
      <c r="E56" s="90"/>
      <c r="F56" s="91">
        <f>C55</f>
        <v>0</v>
      </c>
      <c r="G56" s="90"/>
      <c r="H56" s="91">
        <f>I55</f>
        <v>0</v>
      </c>
      <c r="I56" s="382"/>
      <c r="J56" s="383"/>
      <c r="K56" s="386"/>
      <c r="L56" s="387"/>
      <c r="M56" s="387"/>
      <c r="N56" s="379"/>
      <c r="O56" s="358"/>
      <c r="P56" s="359"/>
      <c r="Q56" s="359"/>
      <c r="R56" s="359"/>
      <c r="S56" s="360"/>
      <c r="T56" s="115" t="s">
        <v>106</v>
      </c>
      <c r="U56" s="79"/>
      <c r="V56" s="116"/>
      <c r="W56" s="95" t="str">
        <f>IF(W55="","",VLOOKUP(W55,シフト記号表!$C$6:$L$47,10,FALSE))</f>
        <v/>
      </c>
      <c r="X56" s="96" t="str">
        <f>IF(X55="","",VLOOKUP(X55,シフト記号表!$C$6:$L$47,10,FALSE))</f>
        <v/>
      </c>
      <c r="Y56" s="96" t="str">
        <f>IF(Y55="","",VLOOKUP(Y55,シフト記号表!$C$6:$L$47,10,FALSE))</f>
        <v/>
      </c>
      <c r="Z56" s="96" t="str">
        <f>IF(Z55="","",VLOOKUP(Z55,シフト記号表!$C$6:$L$47,10,FALSE))</f>
        <v/>
      </c>
      <c r="AA56" s="96" t="str">
        <f>IF(AA55="","",VLOOKUP(AA55,シフト記号表!$C$6:$L$47,10,FALSE))</f>
        <v/>
      </c>
      <c r="AB56" s="96" t="str">
        <f>IF(AB55="","",VLOOKUP(AB55,シフト記号表!$C$6:$L$47,10,FALSE))</f>
        <v/>
      </c>
      <c r="AC56" s="97" t="str">
        <f>IF(AC55="","",VLOOKUP(AC55,シフト記号表!$C$6:$L$47,10,FALSE))</f>
        <v/>
      </c>
      <c r="AD56" s="95" t="str">
        <f>IF(AD55="","",VLOOKUP(AD55,シフト記号表!$C$6:$L$47,10,FALSE))</f>
        <v/>
      </c>
      <c r="AE56" s="96" t="str">
        <f>IF(AE55="","",VLOOKUP(AE55,シフト記号表!$C$6:$L$47,10,FALSE))</f>
        <v/>
      </c>
      <c r="AF56" s="96" t="str">
        <f>IF(AF55="","",VLOOKUP(AF55,シフト記号表!$C$6:$L$47,10,FALSE))</f>
        <v/>
      </c>
      <c r="AG56" s="96" t="str">
        <f>IF(AG55="","",VLOOKUP(AG55,シフト記号表!$C$6:$L$47,10,FALSE))</f>
        <v/>
      </c>
      <c r="AH56" s="96" t="str">
        <f>IF(AH55="","",VLOOKUP(AH55,シフト記号表!$C$6:$L$47,10,FALSE))</f>
        <v/>
      </c>
      <c r="AI56" s="96" t="str">
        <f>IF(AI55="","",VLOOKUP(AI55,シフト記号表!$C$6:$L$47,10,FALSE))</f>
        <v/>
      </c>
      <c r="AJ56" s="97" t="str">
        <f>IF(AJ55="","",VLOOKUP(AJ55,シフト記号表!$C$6:$L$47,10,FALSE))</f>
        <v/>
      </c>
      <c r="AK56" s="95" t="str">
        <f>IF(AK55="","",VLOOKUP(AK55,シフト記号表!$C$6:$L$47,10,FALSE))</f>
        <v/>
      </c>
      <c r="AL56" s="96" t="str">
        <f>IF(AL55="","",VLOOKUP(AL55,シフト記号表!$C$6:$L$47,10,FALSE))</f>
        <v/>
      </c>
      <c r="AM56" s="96" t="str">
        <f>IF(AM55="","",VLOOKUP(AM55,シフト記号表!$C$6:$L$47,10,FALSE))</f>
        <v/>
      </c>
      <c r="AN56" s="96" t="str">
        <f>IF(AN55="","",VLOOKUP(AN55,シフト記号表!$C$6:$L$47,10,FALSE))</f>
        <v/>
      </c>
      <c r="AO56" s="96" t="str">
        <f>IF(AO55="","",VLOOKUP(AO55,シフト記号表!$C$6:$L$47,10,FALSE))</f>
        <v/>
      </c>
      <c r="AP56" s="96" t="str">
        <f>IF(AP55="","",VLOOKUP(AP55,シフト記号表!$C$6:$L$47,10,FALSE))</f>
        <v/>
      </c>
      <c r="AQ56" s="97" t="str">
        <f>IF(AQ55="","",VLOOKUP(AQ55,シフト記号表!$C$6:$L$47,10,FALSE))</f>
        <v/>
      </c>
      <c r="AR56" s="95" t="str">
        <f>IF(AR55="","",VLOOKUP(AR55,シフト記号表!$C$6:$L$47,10,FALSE))</f>
        <v/>
      </c>
      <c r="AS56" s="96" t="str">
        <f>IF(AS55="","",VLOOKUP(AS55,シフト記号表!$C$6:$L$47,10,FALSE))</f>
        <v/>
      </c>
      <c r="AT56" s="96" t="str">
        <f>IF(AT55="","",VLOOKUP(AT55,シフト記号表!$C$6:$L$47,10,FALSE))</f>
        <v/>
      </c>
      <c r="AU56" s="96" t="str">
        <f>IF(AU55="","",VLOOKUP(AU55,シフト記号表!$C$6:$L$47,10,FALSE))</f>
        <v/>
      </c>
      <c r="AV56" s="96" t="str">
        <f>IF(AV55="","",VLOOKUP(AV55,シフト記号表!$C$6:$L$47,10,FALSE))</f>
        <v/>
      </c>
      <c r="AW56" s="96" t="str">
        <f>IF(AW55="","",VLOOKUP(AW55,シフト記号表!$C$6:$L$47,10,FALSE))</f>
        <v/>
      </c>
      <c r="AX56" s="97" t="str">
        <f>IF(AX55="","",VLOOKUP(AX55,シフト記号表!$C$6:$L$47,10,FALSE))</f>
        <v/>
      </c>
      <c r="AY56" s="95" t="str">
        <f>IF(AY55="","",VLOOKUP(AY55,シフト記号表!$C$6:$L$47,10,FALSE))</f>
        <v/>
      </c>
      <c r="AZ56" s="96" t="str">
        <f>IF(AZ55="","",VLOOKUP(AZ55,シフト記号表!$C$6:$L$47,10,FALSE))</f>
        <v/>
      </c>
      <c r="BA56" s="96" t="str">
        <f>IF(BA55="","",VLOOKUP(BA55,シフト記号表!$C$6:$L$47,10,FALSE))</f>
        <v/>
      </c>
      <c r="BB56" s="371">
        <f>IF($BE$3="４週",SUM(W56:AX56),IF($BE$3="暦月",SUM(W56:BA56),""))</f>
        <v>0</v>
      </c>
      <c r="BC56" s="372"/>
      <c r="BD56" s="373">
        <f>IF($BE$3="４週",BB56/4,IF($BE$3="暦月",(BB56/($BE$8/7)),""))</f>
        <v>0</v>
      </c>
      <c r="BE56" s="372"/>
      <c r="BF56" s="368"/>
      <c r="BG56" s="369"/>
      <c r="BH56" s="369"/>
      <c r="BI56" s="369"/>
      <c r="BJ56" s="370"/>
    </row>
    <row r="57" spans="2:62" ht="20.25" customHeight="1" x14ac:dyDescent="0.4">
      <c r="B57" s="374">
        <f>B55+1</f>
        <v>22</v>
      </c>
      <c r="C57" s="376"/>
      <c r="D57" s="377"/>
      <c r="E57" s="90"/>
      <c r="F57" s="91"/>
      <c r="G57" s="90"/>
      <c r="H57" s="91"/>
      <c r="I57" s="380"/>
      <c r="J57" s="381"/>
      <c r="K57" s="384"/>
      <c r="L57" s="385"/>
      <c r="M57" s="385"/>
      <c r="N57" s="377"/>
      <c r="O57" s="358"/>
      <c r="P57" s="359"/>
      <c r="Q57" s="359"/>
      <c r="R57" s="359"/>
      <c r="S57" s="360"/>
      <c r="T57" s="114" t="s">
        <v>18</v>
      </c>
      <c r="V57" s="78"/>
      <c r="W57" s="65"/>
      <c r="X57" s="66"/>
      <c r="Y57" s="66"/>
      <c r="Z57" s="66"/>
      <c r="AA57" s="66"/>
      <c r="AB57" s="66"/>
      <c r="AC57" s="67"/>
      <c r="AD57" s="65"/>
      <c r="AE57" s="66"/>
      <c r="AF57" s="66"/>
      <c r="AG57" s="66"/>
      <c r="AH57" s="66"/>
      <c r="AI57" s="66"/>
      <c r="AJ57" s="67"/>
      <c r="AK57" s="65"/>
      <c r="AL57" s="66"/>
      <c r="AM57" s="66"/>
      <c r="AN57" s="66"/>
      <c r="AO57" s="66"/>
      <c r="AP57" s="66"/>
      <c r="AQ57" s="67"/>
      <c r="AR57" s="65"/>
      <c r="AS57" s="66"/>
      <c r="AT57" s="66"/>
      <c r="AU57" s="66"/>
      <c r="AV57" s="66"/>
      <c r="AW57" s="66"/>
      <c r="AX57" s="67"/>
      <c r="AY57" s="65"/>
      <c r="AZ57" s="66"/>
      <c r="BA57" s="68"/>
      <c r="BB57" s="361"/>
      <c r="BC57" s="362"/>
      <c r="BD57" s="363"/>
      <c r="BE57" s="364"/>
      <c r="BF57" s="365"/>
      <c r="BG57" s="366"/>
      <c r="BH57" s="366"/>
      <c r="BI57" s="366"/>
      <c r="BJ57" s="367"/>
    </row>
    <row r="58" spans="2:62" ht="20.25" customHeight="1" x14ac:dyDescent="0.4">
      <c r="B58" s="375"/>
      <c r="C58" s="378"/>
      <c r="D58" s="379"/>
      <c r="E58" s="90"/>
      <c r="F58" s="91">
        <f>C57</f>
        <v>0</v>
      </c>
      <c r="G58" s="90"/>
      <c r="H58" s="91">
        <f>I57</f>
        <v>0</v>
      </c>
      <c r="I58" s="382"/>
      <c r="J58" s="383"/>
      <c r="K58" s="386"/>
      <c r="L58" s="387"/>
      <c r="M58" s="387"/>
      <c r="N58" s="379"/>
      <c r="O58" s="358"/>
      <c r="P58" s="359"/>
      <c r="Q58" s="359"/>
      <c r="R58" s="359"/>
      <c r="S58" s="360"/>
      <c r="T58" s="115" t="s">
        <v>106</v>
      </c>
      <c r="U58" s="79"/>
      <c r="V58" s="116"/>
      <c r="W58" s="95" t="str">
        <f>IF(W57="","",VLOOKUP(W57,シフト記号表!$C$6:$L$47,10,FALSE))</f>
        <v/>
      </c>
      <c r="X58" s="96" t="str">
        <f>IF(X57="","",VLOOKUP(X57,シフト記号表!$C$6:$L$47,10,FALSE))</f>
        <v/>
      </c>
      <c r="Y58" s="96" t="str">
        <f>IF(Y57="","",VLOOKUP(Y57,シフト記号表!$C$6:$L$47,10,FALSE))</f>
        <v/>
      </c>
      <c r="Z58" s="96" t="str">
        <f>IF(Z57="","",VLOOKUP(Z57,シフト記号表!$C$6:$L$47,10,FALSE))</f>
        <v/>
      </c>
      <c r="AA58" s="96" t="str">
        <f>IF(AA57="","",VLOOKUP(AA57,シフト記号表!$C$6:$L$47,10,FALSE))</f>
        <v/>
      </c>
      <c r="AB58" s="96" t="str">
        <f>IF(AB57="","",VLOOKUP(AB57,シフト記号表!$C$6:$L$47,10,FALSE))</f>
        <v/>
      </c>
      <c r="AC58" s="97" t="str">
        <f>IF(AC57="","",VLOOKUP(AC57,シフト記号表!$C$6:$L$47,10,FALSE))</f>
        <v/>
      </c>
      <c r="AD58" s="95" t="str">
        <f>IF(AD57="","",VLOOKUP(AD57,シフト記号表!$C$6:$L$47,10,FALSE))</f>
        <v/>
      </c>
      <c r="AE58" s="96" t="str">
        <f>IF(AE57="","",VLOOKUP(AE57,シフト記号表!$C$6:$L$47,10,FALSE))</f>
        <v/>
      </c>
      <c r="AF58" s="96" t="str">
        <f>IF(AF57="","",VLOOKUP(AF57,シフト記号表!$C$6:$L$47,10,FALSE))</f>
        <v/>
      </c>
      <c r="AG58" s="96" t="str">
        <f>IF(AG57="","",VLOOKUP(AG57,シフト記号表!$C$6:$L$47,10,FALSE))</f>
        <v/>
      </c>
      <c r="AH58" s="96" t="str">
        <f>IF(AH57="","",VLOOKUP(AH57,シフト記号表!$C$6:$L$47,10,FALSE))</f>
        <v/>
      </c>
      <c r="AI58" s="96" t="str">
        <f>IF(AI57="","",VLOOKUP(AI57,シフト記号表!$C$6:$L$47,10,FALSE))</f>
        <v/>
      </c>
      <c r="AJ58" s="97" t="str">
        <f>IF(AJ57="","",VLOOKUP(AJ57,シフト記号表!$C$6:$L$47,10,FALSE))</f>
        <v/>
      </c>
      <c r="AK58" s="95" t="str">
        <f>IF(AK57="","",VLOOKUP(AK57,シフト記号表!$C$6:$L$47,10,FALSE))</f>
        <v/>
      </c>
      <c r="AL58" s="96" t="str">
        <f>IF(AL57="","",VLOOKUP(AL57,シフト記号表!$C$6:$L$47,10,FALSE))</f>
        <v/>
      </c>
      <c r="AM58" s="96" t="str">
        <f>IF(AM57="","",VLOOKUP(AM57,シフト記号表!$C$6:$L$47,10,FALSE))</f>
        <v/>
      </c>
      <c r="AN58" s="96" t="str">
        <f>IF(AN57="","",VLOOKUP(AN57,シフト記号表!$C$6:$L$47,10,FALSE))</f>
        <v/>
      </c>
      <c r="AO58" s="96" t="str">
        <f>IF(AO57="","",VLOOKUP(AO57,シフト記号表!$C$6:$L$47,10,FALSE))</f>
        <v/>
      </c>
      <c r="AP58" s="96" t="str">
        <f>IF(AP57="","",VLOOKUP(AP57,シフト記号表!$C$6:$L$47,10,FALSE))</f>
        <v/>
      </c>
      <c r="AQ58" s="97" t="str">
        <f>IF(AQ57="","",VLOOKUP(AQ57,シフト記号表!$C$6:$L$47,10,FALSE))</f>
        <v/>
      </c>
      <c r="AR58" s="95" t="str">
        <f>IF(AR57="","",VLOOKUP(AR57,シフト記号表!$C$6:$L$47,10,FALSE))</f>
        <v/>
      </c>
      <c r="AS58" s="96" t="str">
        <f>IF(AS57="","",VLOOKUP(AS57,シフト記号表!$C$6:$L$47,10,FALSE))</f>
        <v/>
      </c>
      <c r="AT58" s="96" t="str">
        <f>IF(AT57="","",VLOOKUP(AT57,シフト記号表!$C$6:$L$47,10,FALSE))</f>
        <v/>
      </c>
      <c r="AU58" s="96" t="str">
        <f>IF(AU57="","",VLOOKUP(AU57,シフト記号表!$C$6:$L$47,10,FALSE))</f>
        <v/>
      </c>
      <c r="AV58" s="96" t="str">
        <f>IF(AV57="","",VLOOKUP(AV57,シフト記号表!$C$6:$L$47,10,FALSE))</f>
        <v/>
      </c>
      <c r="AW58" s="96" t="str">
        <f>IF(AW57="","",VLOOKUP(AW57,シフト記号表!$C$6:$L$47,10,FALSE))</f>
        <v/>
      </c>
      <c r="AX58" s="97" t="str">
        <f>IF(AX57="","",VLOOKUP(AX57,シフト記号表!$C$6:$L$47,10,FALSE))</f>
        <v/>
      </c>
      <c r="AY58" s="95" t="str">
        <f>IF(AY57="","",VLOOKUP(AY57,シフト記号表!$C$6:$L$47,10,FALSE))</f>
        <v/>
      </c>
      <c r="AZ58" s="96" t="str">
        <f>IF(AZ57="","",VLOOKUP(AZ57,シフト記号表!$C$6:$L$47,10,FALSE))</f>
        <v/>
      </c>
      <c r="BA58" s="96" t="str">
        <f>IF(BA57="","",VLOOKUP(BA57,シフト記号表!$C$6:$L$47,10,FALSE))</f>
        <v/>
      </c>
      <c r="BB58" s="371">
        <f>IF($BE$3="４週",SUM(W58:AX58),IF($BE$3="暦月",SUM(W58:BA58),""))</f>
        <v>0</v>
      </c>
      <c r="BC58" s="372"/>
      <c r="BD58" s="373">
        <f>IF($BE$3="４週",BB58/4,IF($BE$3="暦月",(BB58/($BE$8/7)),""))</f>
        <v>0</v>
      </c>
      <c r="BE58" s="372"/>
      <c r="BF58" s="368"/>
      <c r="BG58" s="369"/>
      <c r="BH58" s="369"/>
      <c r="BI58" s="369"/>
      <c r="BJ58" s="370"/>
    </row>
    <row r="59" spans="2:62" ht="20.25" customHeight="1" x14ac:dyDescent="0.4">
      <c r="B59" s="374">
        <f>B57+1</f>
        <v>23</v>
      </c>
      <c r="C59" s="376"/>
      <c r="D59" s="377"/>
      <c r="E59" s="90"/>
      <c r="F59" s="91"/>
      <c r="G59" s="90"/>
      <c r="H59" s="91"/>
      <c r="I59" s="380"/>
      <c r="J59" s="381"/>
      <c r="K59" s="384"/>
      <c r="L59" s="385"/>
      <c r="M59" s="385"/>
      <c r="N59" s="377"/>
      <c r="O59" s="358"/>
      <c r="P59" s="359"/>
      <c r="Q59" s="359"/>
      <c r="R59" s="359"/>
      <c r="S59" s="360"/>
      <c r="T59" s="114" t="s">
        <v>18</v>
      </c>
      <c r="V59" s="78"/>
      <c r="W59" s="65"/>
      <c r="X59" s="66"/>
      <c r="Y59" s="66"/>
      <c r="Z59" s="66"/>
      <c r="AA59" s="66"/>
      <c r="AB59" s="66"/>
      <c r="AC59" s="67"/>
      <c r="AD59" s="65"/>
      <c r="AE59" s="66"/>
      <c r="AF59" s="66"/>
      <c r="AG59" s="66"/>
      <c r="AH59" s="66"/>
      <c r="AI59" s="66"/>
      <c r="AJ59" s="67"/>
      <c r="AK59" s="65"/>
      <c r="AL59" s="66"/>
      <c r="AM59" s="66"/>
      <c r="AN59" s="66"/>
      <c r="AO59" s="66"/>
      <c r="AP59" s="66"/>
      <c r="AQ59" s="67"/>
      <c r="AR59" s="65"/>
      <c r="AS59" s="66"/>
      <c r="AT59" s="66"/>
      <c r="AU59" s="66"/>
      <c r="AV59" s="66"/>
      <c r="AW59" s="66"/>
      <c r="AX59" s="67"/>
      <c r="AY59" s="65"/>
      <c r="AZ59" s="66"/>
      <c r="BA59" s="68"/>
      <c r="BB59" s="361"/>
      <c r="BC59" s="362"/>
      <c r="BD59" s="363"/>
      <c r="BE59" s="364"/>
      <c r="BF59" s="365"/>
      <c r="BG59" s="366"/>
      <c r="BH59" s="366"/>
      <c r="BI59" s="366"/>
      <c r="BJ59" s="367"/>
    </row>
    <row r="60" spans="2:62" ht="20.25" customHeight="1" x14ac:dyDescent="0.4">
      <c r="B60" s="375"/>
      <c r="C60" s="378"/>
      <c r="D60" s="379"/>
      <c r="E60" s="90"/>
      <c r="F60" s="91">
        <f>C59</f>
        <v>0</v>
      </c>
      <c r="G60" s="90"/>
      <c r="H60" s="91">
        <f>I59</f>
        <v>0</v>
      </c>
      <c r="I60" s="382"/>
      <c r="J60" s="383"/>
      <c r="K60" s="386"/>
      <c r="L60" s="387"/>
      <c r="M60" s="387"/>
      <c r="N60" s="379"/>
      <c r="O60" s="358"/>
      <c r="P60" s="359"/>
      <c r="Q60" s="359"/>
      <c r="R60" s="359"/>
      <c r="S60" s="360"/>
      <c r="T60" s="115" t="s">
        <v>106</v>
      </c>
      <c r="U60" s="79"/>
      <c r="V60" s="116"/>
      <c r="W60" s="95" t="str">
        <f>IF(W59="","",VLOOKUP(W59,シフト記号表!$C$6:$L$47,10,FALSE))</f>
        <v/>
      </c>
      <c r="X60" s="96" t="str">
        <f>IF(X59="","",VLOOKUP(X59,シフト記号表!$C$6:$L$47,10,FALSE))</f>
        <v/>
      </c>
      <c r="Y60" s="96" t="str">
        <f>IF(Y59="","",VLOOKUP(Y59,シフト記号表!$C$6:$L$47,10,FALSE))</f>
        <v/>
      </c>
      <c r="Z60" s="96" t="str">
        <f>IF(Z59="","",VLOOKUP(Z59,シフト記号表!$C$6:$L$47,10,FALSE))</f>
        <v/>
      </c>
      <c r="AA60" s="96" t="str">
        <f>IF(AA59="","",VLOOKUP(AA59,シフト記号表!$C$6:$L$47,10,FALSE))</f>
        <v/>
      </c>
      <c r="AB60" s="96" t="str">
        <f>IF(AB59="","",VLOOKUP(AB59,シフト記号表!$C$6:$L$47,10,FALSE))</f>
        <v/>
      </c>
      <c r="AC60" s="97" t="str">
        <f>IF(AC59="","",VLOOKUP(AC59,シフト記号表!$C$6:$L$47,10,FALSE))</f>
        <v/>
      </c>
      <c r="AD60" s="95" t="str">
        <f>IF(AD59="","",VLOOKUP(AD59,シフト記号表!$C$6:$L$47,10,FALSE))</f>
        <v/>
      </c>
      <c r="AE60" s="96" t="str">
        <f>IF(AE59="","",VLOOKUP(AE59,シフト記号表!$C$6:$L$47,10,FALSE))</f>
        <v/>
      </c>
      <c r="AF60" s="96" t="str">
        <f>IF(AF59="","",VLOOKUP(AF59,シフト記号表!$C$6:$L$47,10,FALSE))</f>
        <v/>
      </c>
      <c r="AG60" s="96" t="str">
        <f>IF(AG59="","",VLOOKUP(AG59,シフト記号表!$C$6:$L$47,10,FALSE))</f>
        <v/>
      </c>
      <c r="AH60" s="96" t="str">
        <f>IF(AH59="","",VLOOKUP(AH59,シフト記号表!$C$6:$L$47,10,FALSE))</f>
        <v/>
      </c>
      <c r="AI60" s="96" t="str">
        <f>IF(AI59="","",VLOOKUP(AI59,シフト記号表!$C$6:$L$47,10,FALSE))</f>
        <v/>
      </c>
      <c r="AJ60" s="97" t="str">
        <f>IF(AJ59="","",VLOOKUP(AJ59,シフト記号表!$C$6:$L$47,10,FALSE))</f>
        <v/>
      </c>
      <c r="AK60" s="95" t="str">
        <f>IF(AK59="","",VLOOKUP(AK59,シフト記号表!$C$6:$L$47,10,FALSE))</f>
        <v/>
      </c>
      <c r="AL60" s="96" t="str">
        <f>IF(AL59="","",VLOOKUP(AL59,シフト記号表!$C$6:$L$47,10,FALSE))</f>
        <v/>
      </c>
      <c r="AM60" s="96" t="str">
        <f>IF(AM59="","",VLOOKUP(AM59,シフト記号表!$C$6:$L$47,10,FALSE))</f>
        <v/>
      </c>
      <c r="AN60" s="96" t="str">
        <f>IF(AN59="","",VLOOKUP(AN59,シフト記号表!$C$6:$L$47,10,FALSE))</f>
        <v/>
      </c>
      <c r="AO60" s="96" t="str">
        <f>IF(AO59="","",VLOOKUP(AO59,シフト記号表!$C$6:$L$47,10,FALSE))</f>
        <v/>
      </c>
      <c r="AP60" s="96" t="str">
        <f>IF(AP59="","",VLOOKUP(AP59,シフト記号表!$C$6:$L$47,10,FALSE))</f>
        <v/>
      </c>
      <c r="AQ60" s="97" t="str">
        <f>IF(AQ59="","",VLOOKUP(AQ59,シフト記号表!$C$6:$L$47,10,FALSE))</f>
        <v/>
      </c>
      <c r="AR60" s="95" t="str">
        <f>IF(AR59="","",VLOOKUP(AR59,シフト記号表!$C$6:$L$47,10,FALSE))</f>
        <v/>
      </c>
      <c r="AS60" s="96" t="str">
        <f>IF(AS59="","",VLOOKUP(AS59,シフト記号表!$C$6:$L$47,10,FALSE))</f>
        <v/>
      </c>
      <c r="AT60" s="96" t="str">
        <f>IF(AT59="","",VLOOKUP(AT59,シフト記号表!$C$6:$L$47,10,FALSE))</f>
        <v/>
      </c>
      <c r="AU60" s="96" t="str">
        <f>IF(AU59="","",VLOOKUP(AU59,シフト記号表!$C$6:$L$47,10,FALSE))</f>
        <v/>
      </c>
      <c r="AV60" s="96" t="str">
        <f>IF(AV59="","",VLOOKUP(AV59,シフト記号表!$C$6:$L$47,10,FALSE))</f>
        <v/>
      </c>
      <c r="AW60" s="96" t="str">
        <f>IF(AW59="","",VLOOKUP(AW59,シフト記号表!$C$6:$L$47,10,FALSE))</f>
        <v/>
      </c>
      <c r="AX60" s="97" t="str">
        <f>IF(AX59="","",VLOOKUP(AX59,シフト記号表!$C$6:$L$47,10,FALSE))</f>
        <v/>
      </c>
      <c r="AY60" s="95" t="str">
        <f>IF(AY59="","",VLOOKUP(AY59,シフト記号表!$C$6:$L$47,10,FALSE))</f>
        <v/>
      </c>
      <c r="AZ60" s="96" t="str">
        <f>IF(AZ59="","",VLOOKUP(AZ59,シフト記号表!$C$6:$L$47,10,FALSE))</f>
        <v/>
      </c>
      <c r="BA60" s="96" t="str">
        <f>IF(BA59="","",VLOOKUP(BA59,シフト記号表!$C$6:$L$47,10,FALSE))</f>
        <v/>
      </c>
      <c r="BB60" s="371">
        <f>IF($BE$3="４週",SUM(W60:AX60),IF($BE$3="暦月",SUM(W60:BA60),""))</f>
        <v>0</v>
      </c>
      <c r="BC60" s="372"/>
      <c r="BD60" s="373">
        <f>IF($BE$3="４週",BB60/4,IF($BE$3="暦月",(BB60/($BE$8/7)),""))</f>
        <v>0</v>
      </c>
      <c r="BE60" s="372"/>
      <c r="BF60" s="368"/>
      <c r="BG60" s="369"/>
      <c r="BH60" s="369"/>
      <c r="BI60" s="369"/>
      <c r="BJ60" s="370"/>
    </row>
    <row r="61" spans="2:62" ht="20.25" customHeight="1" x14ac:dyDescent="0.4">
      <c r="B61" s="374">
        <f>B59+1</f>
        <v>24</v>
      </c>
      <c r="C61" s="376"/>
      <c r="D61" s="377"/>
      <c r="E61" s="90"/>
      <c r="F61" s="91"/>
      <c r="G61" s="90"/>
      <c r="H61" s="91"/>
      <c r="I61" s="380"/>
      <c r="J61" s="381"/>
      <c r="K61" s="384"/>
      <c r="L61" s="385"/>
      <c r="M61" s="385"/>
      <c r="N61" s="377"/>
      <c r="O61" s="358"/>
      <c r="P61" s="359"/>
      <c r="Q61" s="359"/>
      <c r="R61" s="359"/>
      <c r="S61" s="360"/>
      <c r="T61" s="114" t="s">
        <v>18</v>
      </c>
      <c r="V61" s="78"/>
      <c r="W61" s="65"/>
      <c r="X61" s="66"/>
      <c r="Y61" s="66"/>
      <c r="Z61" s="66"/>
      <c r="AA61" s="66"/>
      <c r="AB61" s="66"/>
      <c r="AC61" s="67"/>
      <c r="AD61" s="65"/>
      <c r="AE61" s="66"/>
      <c r="AF61" s="66"/>
      <c r="AG61" s="66"/>
      <c r="AH61" s="66"/>
      <c r="AI61" s="66"/>
      <c r="AJ61" s="67"/>
      <c r="AK61" s="65"/>
      <c r="AL61" s="66"/>
      <c r="AM61" s="66"/>
      <c r="AN61" s="66"/>
      <c r="AO61" s="66"/>
      <c r="AP61" s="66"/>
      <c r="AQ61" s="67"/>
      <c r="AR61" s="65"/>
      <c r="AS61" s="66"/>
      <c r="AT61" s="66"/>
      <c r="AU61" s="66"/>
      <c r="AV61" s="66"/>
      <c r="AW61" s="66"/>
      <c r="AX61" s="67"/>
      <c r="AY61" s="65"/>
      <c r="AZ61" s="66"/>
      <c r="BA61" s="68"/>
      <c r="BB61" s="361"/>
      <c r="BC61" s="362"/>
      <c r="BD61" s="363"/>
      <c r="BE61" s="364"/>
      <c r="BF61" s="365"/>
      <c r="BG61" s="366"/>
      <c r="BH61" s="366"/>
      <c r="BI61" s="366"/>
      <c r="BJ61" s="367"/>
    </row>
    <row r="62" spans="2:62" ht="20.25" customHeight="1" x14ac:dyDescent="0.4">
      <c r="B62" s="375"/>
      <c r="C62" s="378"/>
      <c r="D62" s="379"/>
      <c r="E62" s="90"/>
      <c r="F62" s="91">
        <f>C61</f>
        <v>0</v>
      </c>
      <c r="G62" s="90"/>
      <c r="H62" s="91">
        <f>I61</f>
        <v>0</v>
      </c>
      <c r="I62" s="382"/>
      <c r="J62" s="383"/>
      <c r="K62" s="386"/>
      <c r="L62" s="387"/>
      <c r="M62" s="387"/>
      <c r="N62" s="379"/>
      <c r="O62" s="358"/>
      <c r="P62" s="359"/>
      <c r="Q62" s="359"/>
      <c r="R62" s="359"/>
      <c r="S62" s="360"/>
      <c r="T62" s="115" t="s">
        <v>106</v>
      </c>
      <c r="U62" s="79"/>
      <c r="V62" s="116"/>
      <c r="W62" s="95" t="str">
        <f>IF(W61="","",VLOOKUP(W61,シフト記号表!$C$6:$L$47,10,FALSE))</f>
        <v/>
      </c>
      <c r="X62" s="96" t="str">
        <f>IF(X61="","",VLOOKUP(X61,シフト記号表!$C$6:$L$47,10,FALSE))</f>
        <v/>
      </c>
      <c r="Y62" s="96" t="str">
        <f>IF(Y61="","",VLOOKUP(Y61,シフト記号表!$C$6:$L$47,10,FALSE))</f>
        <v/>
      </c>
      <c r="Z62" s="96" t="str">
        <f>IF(Z61="","",VLOOKUP(Z61,シフト記号表!$C$6:$L$47,10,FALSE))</f>
        <v/>
      </c>
      <c r="AA62" s="96" t="str">
        <f>IF(AA61="","",VLOOKUP(AA61,シフト記号表!$C$6:$L$47,10,FALSE))</f>
        <v/>
      </c>
      <c r="AB62" s="96" t="str">
        <f>IF(AB61="","",VLOOKUP(AB61,シフト記号表!$C$6:$L$47,10,FALSE))</f>
        <v/>
      </c>
      <c r="AC62" s="97" t="str">
        <f>IF(AC61="","",VLOOKUP(AC61,シフト記号表!$C$6:$L$47,10,FALSE))</f>
        <v/>
      </c>
      <c r="AD62" s="95" t="str">
        <f>IF(AD61="","",VLOOKUP(AD61,シフト記号表!$C$6:$L$47,10,FALSE))</f>
        <v/>
      </c>
      <c r="AE62" s="96" t="str">
        <f>IF(AE61="","",VLOOKUP(AE61,シフト記号表!$C$6:$L$47,10,FALSE))</f>
        <v/>
      </c>
      <c r="AF62" s="96" t="str">
        <f>IF(AF61="","",VLOOKUP(AF61,シフト記号表!$C$6:$L$47,10,FALSE))</f>
        <v/>
      </c>
      <c r="AG62" s="96" t="str">
        <f>IF(AG61="","",VLOOKUP(AG61,シフト記号表!$C$6:$L$47,10,FALSE))</f>
        <v/>
      </c>
      <c r="AH62" s="96" t="str">
        <f>IF(AH61="","",VLOOKUP(AH61,シフト記号表!$C$6:$L$47,10,FALSE))</f>
        <v/>
      </c>
      <c r="AI62" s="96" t="str">
        <f>IF(AI61="","",VLOOKUP(AI61,シフト記号表!$C$6:$L$47,10,FALSE))</f>
        <v/>
      </c>
      <c r="AJ62" s="97" t="str">
        <f>IF(AJ61="","",VLOOKUP(AJ61,シフト記号表!$C$6:$L$47,10,FALSE))</f>
        <v/>
      </c>
      <c r="AK62" s="95" t="str">
        <f>IF(AK61="","",VLOOKUP(AK61,シフト記号表!$C$6:$L$47,10,FALSE))</f>
        <v/>
      </c>
      <c r="AL62" s="96" t="str">
        <f>IF(AL61="","",VLOOKUP(AL61,シフト記号表!$C$6:$L$47,10,FALSE))</f>
        <v/>
      </c>
      <c r="AM62" s="96" t="str">
        <f>IF(AM61="","",VLOOKUP(AM61,シフト記号表!$C$6:$L$47,10,FALSE))</f>
        <v/>
      </c>
      <c r="AN62" s="96" t="str">
        <f>IF(AN61="","",VLOOKUP(AN61,シフト記号表!$C$6:$L$47,10,FALSE))</f>
        <v/>
      </c>
      <c r="AO62" s="96" t="str">
        <f>IF(AO61="","",VLOOKUP(AO61,シフト記号表!$C$6:$L$47,10,FALSE))</f>
        <v/>
      </c>
      <c r="AP62" s="96" t="str">
        <f>IF(AP61="","",VLOOKUP(AP61,シフト記号表!$C$6:$L$47,10,FALSE))</f>
        <v/>
      </c>
      <c r="AQ62" s="97" t="str">
        <f>IF(AQ61="","",VLOOKUP(AQ61,シフト記号表!$C$6:$L$47,10,FALSE))</f>
        <v/>
      </c>
      <c r="AR62" s="95" t="str">
        <f>IF(AR61="","",VLOOKUP(AR61,シフト記号表!$C$6:$L$47,10,FALSE))</f>
        <v/>
      </c>
      <c r="AS62" s="96" t="str">
        <f>IF(AS61="","",VLOOKUP(AS61,シフト記号表!$C$6:$L$47,10,FALSE))</f>
        <v/>
      </c>
      <c r="AT62" s="96" t="str">
        <f>IF(AT61="","",VLOOKUP(AT61,シフト記号表!$C$6:$L$47,10,FALSE))</f>
        <v/>
      </c>
      <c r="AU62" s="96" t="str">
        <f>IF(AU61="","",VLOOKUP(AU61,シフト記号表!$C$6:$L$47,10,FALSE))</f>
        <v/>
      </c>
      <c r="AV62" s="96" t="str">
        <f>IF(AV61="","",VLOOKUP(AV61,シフト記号表!$C$6:$L$47,10,FALSE))</f>
        <v/>
      </c>
      <c r="AW62" s="96" t="str">
        <f>IF(AW61="","",VLOOKUP(AW61,シフト記号表!$C$6:$L$47,10,FALSE))</f>
        <v/>
      </c>
      <c r="AX62" s="97" t="str">
        <f>IF(AX61="","",VLOOKUP(AX61,シフト記号表!$C$6:$L$47,10,FALSE))</f>
        <v/>
      </c>
      <c r="AY62" s="95" t="str">
        <f>IF(AY61="","",VLOOKUP(AY61,シフト記号表!$C$6:$L$47,10,FALSE))</f>
        <v/>
      </c>
      <c r="AZ62" s="96" t="str">
        <f>IF(AZ61="","",VLOOKUP(AZ61,シフト記号表!$C$6:$L$47,10,FALSE))</f>
        <v/>
      </c>
      <c r="BA62" s="96" t="str">
        <f>IF(BA61="","",VLOOKUP(BA61,シフト記号表!$C$6:$L$47,10,FALSE))</f>
        <v/>
      </c>
      <c r="BB62" s="371">
        <f>IF($BE$3="４週",SUM(W62:AX62),IF($BE$3="暦月",SUM(W62:BA62),""))</f>
        <v>0</v>
      </c>
      <c r="BC62" s="372"/>
      <c r="BD62" s="373">
        <f>IF($BE$3="４週",BB62/4,IF($BE$3="暦月",(BB62/($BE$8/7)),""))</f>
        <v>0</v>
      </c>
      <c r="BE62" s="372"/>
      <c r="BF62" s="368"/>
      <c r="BG62" s="369"/>
      <c r="BH62" s="369"/>
      <c r="BI62" s="369"/>
      <c r="BJ62" s="370"/>
    </row>
    <row r="63" spans="2:62" ht="20.25" customHeight="1" x14ac:dyDescent="0.4">
      <c r="B63" s="374">
        <f>B61+1</f>
        <v>25</v>
      </c>
      <c r="C63" s="376"/>
      <c r="D63" s="377"/>
      <c r="E63" s="90"/>
      <c r="F63" s="91"/>
      <c r="G63" s="90"/>
      <c r="H63" s="91"/>
      <c r="I63" s="380"/>
      <c r="J63" s="381"/>
      <c r="K63" s="384"/>
      <c r="L63" s="385"/>
      <c r="M63" s="385"/>
      <c r="N63" s="377"/>
      <c r="O63" s="358"/>
      <c r="P63" s="359"/>
      <c r="Q63" s="359"/>
      <c r="R63" s="359"/>
      <c r="S63" s="360"/>
      <c r="T63" s="114" t="s">
        <v>18</v>
      </c>
      <c r="V63" s="78"/>
      <c r="W63" s="65"/>
      <c r="X63" s="66"/>
      <c r="Y63" s="66"/>
      <c r="Z63" s="66"/>
      <c r="AA63" s="66"/>
      <c r="AB63" s="66"/>
      <c r="AC63" s="67"/>
      <c r="AD63" s="65"/>
      <c r="AE63" s="66"/>
      <c r="AF63" s="66"/>
      <c r="AG63" s="66"/>
      <c r="AH63" s="66"/>
      <c r="AI63" s="66"/>
      <c r="AJ63" s="67"/>
      <c r="AK63" s="65"/>
      <c r="AL63" s="66"/>
      <c r="AM63" s="66"/>
      <c r="AN63" s="66"/>
      <c r="AO63" s="66"/>
      <c r="AP63" s="66"/>
      <c r="AQ63" s="67"/>
      <c r="AR63" s="65"/>
      <c r="AS63" s="66"/>
      <c r="AT63" s="66"/>
      <c r="AU63" s="66"/>
      <c r="AV63" s="66"/>
      <c r="AW63" s="66"/>
      <c r="AX63" s="67"/>
      <c r="AY63" s="65"/>
      <c r="AZ63" s="66"/>
      <c r="BA63" s="68"/>
      <c r="BB63" s="361"/>
      <c r="BC63" s="362"/>
      <c r="BD63" s="363"/>
      <c r="BE63" s="364"/>
      <c r="BF63" s="365"/>
      <c r="BG63" s="366"/>
      <c r="BH63" s="366"/>
      <c r="BI63" s="366"/>
      <c r="BJ63" s="367"/>
    </row>
    <row r="64" spans="2:62" ht="20.25" customHeight="1" x14ac:dyDescent="0.4">
      <c r="B64" s="375"/>
      <c r="C64" s="378"/>
      <c r="D64" s="379"/>
      <c r="E64" s="90"/>
      <c r="F64" s="91">
        <f>C63</f>
        <v>0</v>
      </c>
      <c r="G64" s="90"/>
      <c r="H64" s="91">
        <f>I63</f>
        <v>0</v>
      </c>
      <c r="I64" s="382"/>
      <c r="J64" s="383"/>
      <c r="K64" s="386"/>
      <c r="L64" s="387"/>
      <c r="M64" s="387"/>
      <c r="N64" s="379"/>
      <c r="O64" s="358"/>
      <c r="P64" s="359"/>
      <c r="Q64" s="359"/>
      <c r="R64" s="359"/>
      <c r="S64" s="360"/>
      <c r="T64" s="115" t="s">
        <v>106</v>
      </c>
      <c r="U64" s="79"/>
      <c r="V64" s="116"/>
      <c r="W64" s="95" t="str">
        <f>IF(W63="","",VLOOKUP(W63,シフト記号表!$C$6:$L$47,10,FALSE))</f>
        <v/>
      </c>
      <c r="X64" s="96" t="str">
        <f>IF(X63="","",VLOOKUP(X63,シフト記号表!$C$6:$L$47,10,FALSE))</f>
        <v/>
      </c>
      <c r="Y64" s="96" t="str">
        <f>IF(Y63="","",VLOOKUP(Y63,シフト記号表!$C$6:$L$47,10,FALSE))</f>
        <v/>
      </c>
      <c r="Z64" s="96" t="str">
        <f>IF(Z63="","",VLOOKUP(Z63,シフト記号表!$C$6:$L$47,10,FALSE))</f>
        <v/>
      </c>
      <c r="AA64" s="96" t="str">
        <f>IF(AA63="","",VLOOKUP(AA63,シフト記号表!$C$6:$L$47,10,FALSE))</f>
        <v/>
      </c>
      <c r="AB64" s="96" t="str">
        <f>IF(AB63="","",VLOOKUP(AB63,シフト記号表!$C$6:$L$47,10,FALSE))</f>
        <v/>
      </c>
      <c r="AC64" s="97" t="str">
        <f>IF(AC63="","",VLOOKUP(AC63,シフト記号表!$C$6:$L$47,10,FALSE))</f>
        <v/>
      </c>
      <c r="AD64" s="95" t="str">
        <f>IF(AD63="","",VLOOKUP(AD63,シフト記号表!$C$6:$L$47,10,FALSE))</f>
        <v/>
      </c>
      <c r="AE64" s="96" t="str">
        <f>IF(AE63="","",VLOOKUP(AE63,シフト記号表!$C$6:$L$47,10,FALSE))</f>
        <v/>
      </c>
      <c r="AF64" s="96" t="str">
        <f>IF(AF63="","",VLOOKUP(AF63,シフト記号表!$C$6:$L$47,10,FALSE))</f>
        <v/>
      </c>
      <c r="AG64" s="96" t="str">
        <f>IF(AG63="","",VLOOKUP(AG63,シフト記号表!$C$6:$L$47,10,FALSE))</f>
        <v/>
      </c>
      <c r="AH64" s="96" t="str">
        <f>IF(AH63="","",VLOOKUP(AH63,シフト記号表!$C$6:$L$47,10,FALSE))</f>
        <v/>
      </c>
      <c r="AI64" s="96" t="str">
        <f>IF(AI63="","",VLOOKUP(AI63,シフト記号表!$C$6:$L$47,10,FALSE))</f>
        <v/>
      </c>
      <c r="AJ64" s="97" t="str">
        <f>IF(AJ63="","",VLOOKUP(AJ63,シフト記号表!$C$6:$L$47,10,FALSE))</f>
        <v/>
      </c>
      <c r="AK64" s="95" t="str">
        <f>IF(AK63="","",VLOOKUP(AK63,シフト記号表!$C$6:$L$47,10,FALSE))</f>
        <v/>
      </c>
      <c r="AL64" s="96" t="str">
        <f>IF(AL63="","",VLOOKUP(AL63,シフト記号表!$C$6:$L$47,10,FALSE))</f>
        <v/>
      </c>
      <c r="AM64" s="96" t="str">
        <f>IF(AM63="","",VLOOKUP(AM63,シフト記号表!$C$6:$L$47,10,FALSE))</f>
        <v/>
      </c>
      <c r="AN64" s="96" t="str">
        <f>IF(AN63="","",VLOOKUP(AN63,シフト記号表!$C$6:$L$47,10,FALSE))</f>
        <v/>
      </c>
      <c r="AO64" s="96" t="str">
        <f>IF(AO63="","",VLOOKUP(AO63,シフト記号表!$C$6:$L$47,10,FALSE))</f>
        <v/>
      </c>
      <c r="AP64" s="96" t="str">
        <f>IF(AP63="","",VLOOKUP(AP63,シフト記号表!$C$6:$L$47,10,FALSE))</f>
        <v/>
      </c>
      <c r="AQ64" s="97" t="str">
        <f>IF(AQ63="","",VLOOKUP(AQ63,シフト記号表!$C$6:$L$47,10,FALSE))</f>
        <v/>
      </c>
      <c r="AR64" s="95" t="str">
        <f>IF(AR63="","",VLOOKUP(AR63,シフト記号表!$C$6:$L$47,10,FALSE))</f>
        <v/>
      </c>
      <c r="AS64" s="96" t="str">
        <f>IF(AS63="","",VLOOKUP(AS63,シフト記号表!$C$6:$L$47,10,FALSE))</f>
        <v/>
      </c>
      <c r="AT64" s="96" t="str">
        <f>IF(AT63="","",VLOOKUP(AT63,シフト記号表!$C$6:$L$47,10,FALSE))</f>
        <v/>
      </c>
      <c r="AU64" s="96" t="str">
        <f>IF(AU63="","",VLOOKUP(AU63,シフト記号表!$C$6:$L$47,10,FALSE))</f>
        <v/>
      </c>
      <c r="AV64" s="96" t="str">
        <f>IF(AV63="","",VLOOKUP(AV63,シフト記号表!$C$6:$L$47,10,FALSE))</f>
        <v/>
      </c>
      <c r="AW64" s="96" t="str">
        <f>IF(AW63="","",VLOOKUP(AW63,シフト記号表!$C$6:$L$47,10,FALSE))</f>
        <v/>
      </c>
      <c r="AX64" s="97" t="str">
        <f>IF(AX63="","",VLOOKUP(AX63,シフト記号表!$C$6:$L$47,10,FALSE))</f>
        <v/>
      </c>
      <c r="AY64" s="95" t="str">
        <f>IF(AY63="","",VLOOKUP(AY63,シフト記号表!$C$6:$L$47,10,FALSE))</f>
        <v/>
      </c>
      <c r="AZ64" s="96" t="str">
        <f>IF(AZ63="","",VLOOKUP(AZ63,シフト記号表!$C$6:$L$47,10,FALSE))</f>
        <v/>
      </c>
      <c r="BA64" s="96" t="str">
        <f>IF(BA63="","",VLOOKUP(BA63,シフト記号表!$C$6:$L$47,10,FALSE))</f>
        <v/>
      </c>
      <c r="BB64" s="371">
        <f>IF($BE$3="４週",SUM(W64:AX64),IF($BE$3="暦月",SUM(W64:BA64),""))</f>
        <v>0</v>
      </c>
      <c r="BC64" s="372"/>
      <c r="BD64" s="373">
        <f>IF($BE$3="４週",BB64/4,IF($BE$3="暦月",(BB64/($BE$8/7)),""))</f>
        <v>0</v>
      </c>
      <c r="BE64" s="372"/>
      <c r="BF64" s="368"/>
      <c r="BG64" s="369"/>
      <c r="BH64" s="369"/>
      <c r="BI64" s="369"/>
      <c r="BJ64" s="370"/>
    </row>
    <row r="65" spans="2:62" ht="20.25" customHeight="1" x14ac:dyDescent="0.4">
      <c r="B65" s="374">
        <f>B63+1</f>
        <v>26</v>
      </c>
      <c r="C65" s="376"/>
      <c r="D65" s="377"/>
      <c r="E65" s="90"/>
      <c r="F65" s="91"/>
      <c r="G65" s="90"/>
      <c r="H65" s="91"/>
      <c r="I65" s="380"/>
      <c r="J65" s="381"/>
      <c r="K65" s="384"/>
      <c r="L65" s="385"/>
      <c r="M65" s="385"/>
      <c r="N65" s="377"/>
      <c r="O65" s="358"/>
      <c r="P65" s="359"/>
      <c r="Q65" s="359"/>
      <c r="R65" s="359"/>
      <c r="S65" s="360"/>
      <c r="T65" s="114" t="s">
        <v>18</v>
      </c>
      <c r="V65" s="78"/>
      <c r="W65" s="65"/>
      <c r="X65" s="66"/>
      <c r="Y65" s="66"/>
      <c r="Z65" s="66"/>
      <c r="AA65" s="66"/>
      <c r="AB65" s="66"/>
      <c r="AC65" s="67"/>
      <c r="AD65" s="65"/>
      <c r="AE65" s="66"/>
      <c r="AF65" s="66"/>
      <c r="AG65" s="66"/>
      <c r="AH65" s="66"/>
      <c r="AI65" s="66"/>
      <c r="AJ65" s="67"/>
      <c r="AK65" s="65"/>
      <c r="AL65" s="66"/>
      <c r="AM65" s="66"/>
      <c r="AN65" s="66"/>
      <c r="AO65" s="66"/>
      <c r="AP65" s="66"/>
      <c r="AQ65" s="67"/>
      <c r="AR65" s="65"/>
      <c r="AS65" s="66"/>
      <c r="AT65" s="66"/>
      <c r="AU65" s="66"/>
      <c r="AV65" s="66"/>
      <c r="AW65" s="66"/>
      <c r="AX65" s="67"/>
      <c r="AY65" s="65"/>
      <c r="AZ65" s="66"/>
      <c r="BA65" s="68"/>
      <c r="BB65" s="361"/>
      <c r="BC65" s="362"/>
      <c r="BD65" s="363"/>
      <c r="BE65" s="364"/>
      <c r="BF65" s="365"/>
      <c r="BG65" s="366"/>
      <c r="BH65" s="366"/>
      <c r="BI65" s="366"/>
      <c r="BJ65" s="367"/>
    </row>
    <row r="66" spans="2:62" ht="20.25" customHeight="1" thickBot="1" x14ac:dyDescent="0.45">
      <c r="B66" s="413"/>
      <c r="C66" s="414"/>
      <c r="D66" s="415"/>
      <c r="E66" s="109"/>
      <c r="F66" s="110">
        <f>C65</f>
        <v>0</v>
      </c>
      <c r="G66" s="109"/>
      <c r="H66" s="110">
        <f>I65</f>
        <v>0</v>
      </c>
      <c r="I66" s="416"/>
      <c r="J66" s="417"/>
      <c r="K66" s="418"/>
      <c r="L66" s="419"/>
      <c r="M66" s="419"/>
      <c r="N66" s="415"/>
      <c r="O66" s="404"/>
      <c r="P66" s="405"/>
      <c r="Q66" s="405"/>
      <c r="R66" s="405"/>
      <c r="S66" s="406"/>
      <c r="T66" s="111" t="s">
        <v>106</v>
      </c>
      <c r="U66" s="112"/>
      <c r="V66" s="113"/>
      <c r="W66" s="98" t="str">
        <f>IF(W65="","",VLOOKUP(W65,シフト記号表!$C$6:$L$47,10,FALSE))</f>
        <v/>
      </c>
      <c r="X66" s="99" t="str">
        <f>IF(X65="","",VLOOKUP(X65,シフト記号表!$C$6:$L$47,10,FALSE))</f>
        <v/>
      </c>
      <c r="Y66" s="99" t="str">
        <f>IF(Y65="","",VLOOKUP(Y65,シフト記号表!$C$6:$L$47,10,FALSE))</f>
        <v/>
      </c>
      <c r="Z66" s="99" t="str">
        <f>IF(Z65="","",VLOOKUP(Z65,シフト記号表!$C$6:$L$47,10,FALSE))</f>
        <v/>
      </c>
      <c r="AA66" s="99" t="str">
        <f>IF(AA65="","",VLOOKUP(AA65,シフト記号表!$C$6:$L$47,10,FALSE))</f>
        <v/>
      </c>
      <c r="AB66" s="99" t="str">
        <f>IF(AB65="","",VLOOKUP(AB65,シフト記号表!$C$6:$L$47,10,FALSE))</f>
        <v/>
      </c>
      <c r="AC66" s="100" t="str">
        <f>IF(AC65="","",VLOOKUP(AC65,シフト記号表!$C$6:$L$47,10,FALSE))</f>
        <v/>
      </c>
      <c r="AD66" s="98" t="str">
        <f>IF(AD65="","",VLOOKUP(AD65,シフト記号表!$C$6:$L$47,10,FALSE))</f>
        <v/>
      </c>
      <c r="AE66" s="99" t="str">
        <f>IF(AE65="","",VLOOKUP(AE65,シフト記号表!$C$6:$L$47,10,FALSE))</f>
        <v/>
      </c>
      <c r="AF66" s="99" t="str">
        <f>IF(AF65="","",VLOOKUP(AF65,シフト記号表!$C$6:$L$47,10,FALSE))</f>
        <v/>
      </c>
      <c r="AG66" s="99" t="str">
        <f>IF(AG65="","",VLOOKUP(AG65,シフト記号表!$C$6:$L$47,10,FALSE))</f>
        <v/>
      </c>
      <c r="AH66" s="99" t="str">
        <f>IF(AH65="","",VLOOKUP(AH65,シフト記号表!$C$6:$L$47,10,FALSE))</f>
        <v/>
      </c>
      <c r="AI66" s="99" t="str">
        <f>IF(AI65="","",VLOOKUP(AI65,シフト記号表!$C$6:$L$47,10,FALSE))</f>
        <v/>
      </c>
      <c r="AJ66" s="100" t="str">
        <f>IF(AJ65="","",VLOOKUP(AJ65,シフト記号表!$C$6:$L$47,10,FALSE))</f>
        <v/>
      </c>
      <c r="AK66" s="98" t="str">
        <f>IF(AK65="","",VLOOKUP(AK65,シフト記号表!$C$6:$L$47,10,FALSE))</f>
        <v/>
      </c>
      <c r="AL66" s="99" t="str">
        <f>IF(AL65="","",VLOOKUP(AL65,シフト記号表!$C$6:$L$47,10,FALSE))</f>
        <v/>
      </c>
      <c r="AM66" s="99" t="str">
        <f>IF(AM65="","",VLOOKUP(AM65,シフト記号表!$C$6:$L$47,10,FALSE))</f>
        <v/>
      </c>
      <c r="AN66" s="99" t="str">
        <f>IF(AN65="","",VLOOKUP(AN65,シフト記号表!$C$6:$L$47,10,FALSE))</f>
        <v/>
      </c>
      <c r="AO66" s="99" t="str">
        <f>IF(AO65="","",VLOOKUP(AO65,シフト記号表!$C$6:$L$47,10,FALSE))</f>
        <v/>
      </c>
      <c r="AP66" s="99" t="str">
        <f>IF(AP65="","",VLOOKUP(AP65,シフト記号表!$C$6:$L$47,10,FALSE))</f>
        <v/>
      </c>
      <c r="AQ66" s="100" t="str">
        <f>IF(AQ65="","",VLOOKUP(AQ65,シフト記号表!$C$6:$L$47,10,FALSE))</f>
        <v/>
      </c>
      <c r="AR66" s="98" t="str">
        <f>IF(AR65="","",VLOOKUP(AR65,シフト記号表!$C$6:$L$47,10,FALSE))</f>
        <v/>
      </c>
      <c r="AS66" s="99" t="str">
        <f>IF(AS65="","",VLOOKUP(AS65,シフト記号表!$C$6:$L$47,10,FALSE))</f>
        <v/>
      </c>
      <c r="AT66" s="99" t="str">
        <f>IF(AT65="","",VLOOKUP(AT65,シフト記号表!$C$6:$L$47,10,FALSE))</f>
        <v/>
      </c>
      <c r="AU66" s="99" t="str">
        <f>IF(AU65="","",VLOOKUP(AU65,シフト記号表!$C$6:$L$47,10,FALSE))</f>
        <v/>
      </c>
      <c r="AV66" s="99" t="str">
        <f>IF(AV65="","",VLOOKUP(AV65,シフト記号表!$C$6:$L$47,10,FALSE))</f>
        <v/>
      </c>
      <c r="AW66" s="99" t="str">
        <f>IF(AW65="","",VLOOKUP(AW65,シフト記号表!$C$6:$L$47,10,FALSE))</f>
        <v/>
      </c>
      <c r="AX66" s="100" t="str">
        <f>IF(AX65="","",VLOOKUP(AX65,シフト記号表!$C$6:$L$47,10,FALSE))</f>
        <v/>
      </c>
      <c r="AY66" s="98" t="str">
        <f>IF(AY65="","",VLOOKUP(AY65,シフト記号表!$C$6:$L$47,10,FALSE))</f>
        <v/>
      </c>
      <c r="AZ66" s="99" t="str">
        <f>IF(AZ65="","",VLOOKUP(AZ65,シフト記号表!$C$6:$L$47,10,FALSE))</f>
        <v/>
      </c>
      <c r="BA66" s="99" t="str">
        <f>IF(BA65="","",VLOOKUP(BA65,シフト記号表!$C$6:$L$47,10,FALSE))</f>
        <v/>
      </c>
      <c r="BB66" s="410">
        <f>IF($BE$3="４週",SUM(W66:AX66),IF($BE$3="暦月",SUM(W66:BA66),""))</f>
        <v>0</v>
      </c>
      <c r="BC66" s="411"/>
      <c r="BD66" s="412">
        <f>IF($BE$3="４週",BB66/4,IF($BE$3="暦月",(BB66/($BE$8/7)),""))</f>
        <v>0</v>
      </c>
      <c r="BE66" s="411"/>
      <c r="BF66" s="407"/>
      <c r="BG66" s="408"/>
      <c r="BH66" s="408"/>
      <c r="BI66" s="408"/>
      <c r="BJ66" s="409"/>
    </row>
    <row r="67" spans="2:62" ht="20.25" customHeight="1" x14ac:dyDescent="0.4">
      <c r="B67" s="29"/>
      <c r="C67" s="36"/>
      <c r="D67" s="36"/>
      <c r="E67" s="36"/>
      <c r="F67" s="36"/>
      <c r="G67" s="36"/>
      <c r="H67" s="36"/>
      <c r="I67" s="101"/>
      <c r="J67" s="101"/>
      <c r="K67" s="36"/>
      <c r="L67" s="36"/>
      <c r="M67" s="36"/>
      <c r="N67" s="36"/>
      <c r="O67" s="102"/>
      <c r="P67" s="102"/>
      <c r="Q67" s="102"/>
      <c r="R67" s="37"/>
      <c r="S67" s="37"/>
      <c r="T67" s="37"/>
      <c r="U67" s="38"/>
      <c r="V67" s="39"/>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1"/>
      <c r="BE67" s="41"/>
      <c r="BF67" s="102"/>
      <c r="BG67" s="102"/>
      <c r="BH67" s="102"/>
      <c r="BI67" s="102"/>
      <c r="BJ67" s="102"/>
    </row>
    <row r="68" spans="2:62" ht="20.25" customHeight="1" x14ac:dyDescent="0.4"/>
    <row r="69" spans="2:62" ht="20.25" customHeight="1" x14ac:dyDescent="0.4"/>
    <row r="70" spans="2:62" ht="20.25" customHeight="1" x14ac:dyDescent="0.4"/>
    <row r="71" spans="2:62" ht="20.25" customHeight="1" x14ac:dyDescent="0.4"/>
    <row r="72" spans="2:62" ht="20.25" customHeight="1" x14ac:dyDescent="0.4"/>
    <row r="73" spans="2:62" ht="20.25" customHeight="1" x14ac:dyDescent="0.4"/>
    <row r="74" spans="2:62" ht="20.25" customHeight="1" x14ac:dyDescent="0.4"/>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107" spans="43:57" x14ac:dyDescent="0.4">
      <c r="AQ107" s="10"/>
      <c r="AR107" s="10"/>
      <c r="AS107" s="10"/>
      <c r="AT107" s="10"/>
      <c r="AU107" s="10"/>
      <c r="AV107" s="10"/>
      <c r="AW107" s="10"/>
      <c r="AX107" s="10"/>
      <c r="AY107" s="10"/>
      <c r="AZ107" s="10"/>
      <c r="BA107" s="10"/>
      <c r="BB107" s="10"/>
      <c r="BC107" s="10"/>
      <c r="BD107" s="10"/>
      <c r="BE107" s="10"/>
    </row>
    <row r="108" spans="43:57" x14ac:dyDescent="0.4">
      <c r="AQ108" s="10"/>
      <c r="AR108" s="10"/>
      <c r="AS108" s="10"/>
      <c r="AT108" s="10"/>
      <c r="AU108" s="10"/>
      <c r="AV108" s="10"/>
      <c r="AW108" s="10"/>
      <c r="AX108" s="10"/>
      <c r="AY108" s="10"/>
      <c r="AZ108" s="10"/>
      <c r="BA108" s="10"/>
      <c r="BB108" s="10"/>
      <c r="BC108" s="10"/>
      <c r="BD108" s="10"/>
      <c r="BE108" s="10"/>
    </row>
    <row r="113" spans="3:59" x14ac:dyDescent="0.4">
      <c r="C113" s="3"/>
      <c r="D113" s="3"/>
      <c r="E113" s="3"/>
      <c r="F113" s="3"/>
      <c r="G113" s="3"/>
      <c r="H113" s="3"/>
      <c r="I113" s="3"/>
      <c r="J113" s="3"/>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BF113" s="10"/>
      <c r="BG113" s="10"/>
    </row>
    <row r="114" spans="3:59" x14ac:dyDescent="0.4">
      <c r="C114" s="3"/>
      <c r="D114" s="3"/>
      <c r="E114" s="3"/>
      <c r="F114" s="3"/>
      <c r="G114" s="3"/>
      <c r="H114" s="3"/>
      <c r="I114" s="3"/>
      <c r="J114" s="3"/>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BF114" s="10"/>
      <c r="BG114" s="10"/>
    </row>
    <row r="115" spans="3:59" x14ac:dyDescent="0.4">
      <c r="C115" s="11"/>
      <c r="D115" s="11"/>
      <c r="E115" s="11"/>
      <c r="F115" s="11"/>
      <c r="G115" s="11"/>
      <c r="H115" s="11"/>
      <c r="I115" s="11"/>
      <c r="J115" s="11"/>
      <c r="K115" s="3"/>
      <c r="L115" s="3"/>
    </row>
    <row r="116" spans="3:59" x14ac:dyDescent="0.4">
      <c r="C116" s="11"/>
      <c r="D116" s="11"/>
      <c r="E116" s="11"/>
      <c r="F116" s="11"/>
      <c r="G116" s="11"/>
      <c r="H116" s="11"/>
      <c r="I116" s="11"/>
      <c r="J116" s="11"/>
      <c r="K116" s="3"/>
      <c r="L116" s="3"/>
    </row>
    <row r="117" spans="3:59" x14ac:dyDescent="0.4">
      <c r="C117" s="3"/>
      <c r="D117" s="3"/>
      <c r="E117" s="3"/>
      <c r="F117" s="3"/>
      <c r="G117" s="3"/>
      <c r="H117" s="3"/>
      <c r="I117" s="3"/>
      <c r="J117" s="3"/>
    </row>
    <row r="118" spans="3:59" x14ac:dyDescent="0.4">
      <c r="C118" s="3"/>
      <c r="D118" s="3"/>
      <c r="E118" s="3"/>
      <c r="F118" s="3"/>
      <c r="G118" s="3"/>
      <c r="H118" s="3"/>
      <c r="I118" s="3"/>
      <c r="J118" s="3"/>
    </row>
    <row r="119" spans="3:59" x14ac:dyDescent="0.4">
      <c r="C119" s="3"/>
      <c r="D119" s="3"/>
      <c r="E119" s="3"/>
      <c r="F119" s="3"/>
      <c r="G119" s="3"/>
      <c r="H119" s="3"/>
      <c r="I119" s="3"/>
      <c r="J119" s="3"/>
    </row>
    <row r="120" spans="3:59" x14ac:dyDescent="0.4">
      <c r="C120" s="3"/>
      <c r="D120" s="3"/>
      <c r="E120" s="3"/>
      <c r="F120" s="3"/>
      <c r="G120" s="3"/>
      <c r="H120" s="3"/>
      <c r="I120" s="3"/>
      <c r="J120" s="3"/>
    </row>
  </sheetData>
  <sheetProtection insertRows="0" deleteRows="0"/>
  <mergeCells count="284">
    <mergeCell ref="O63:S64"/>
    <mergeCell ref="BB63:BC63"/>
    <mergeCell ref="BD63:BE63"/>
    <mergeCell ref="BF63:BJ64"/>
    <mergeCell ref="BB64:BC64"/>
    <mergeCell ref="BD64:BE64"/>
    <mergeCell ref="B63:B64"/>
    <mergeCell ref="C63:D64"/>
    <mergeCell ref="I63:J64"/>
    <mergeCell ref="K63:N64"/>
    <mergeCell ref="O65:S66"/>
    <mergeCell ref="BB65:BC65"/>
    <mergeCell ref="BD65:BE65"/>
    <mergeCell ref="BF65:BJ66"/>
    <mergeCell ref="BB66:BC66"/>
    <mergeCell ref="BD66:BE66"/>
    <mergeCell ref="B65:B66"/>
    <mergeCell ref="C65:D66"/>
    <mergeCell ref="I65:J66"/>
    <mergeCell ref="K65:N66"/>
    <mergeCell ref="O59:S60"/>
    <mergeCell ref="BB59:BC59"/>
    <mergeCell ref="BD59:BE59"/>
    <mergeCell ref="BF59:BJ60"/>
    <mergeCell ref="BB60:BC60"/>
    <mergeCell ref="BD60:BE60"/>
    <mergeCell ref="B59:B60"/>
    <mergeCell ref="C59:D60"/>
    <mergeCell ref="I59:J60"/>
    <mergeCell ref="K59:N60"/>
    <mergeCell ref="O61:S62"/>
    <mergeCell ref="BB61:BC61"/>
    <mergeCell ref="BD61:BE61"/>
    <mergeCell ref="BF61:BJ62"/>
    <mergeCell ref="BB62:BC62"/>
    <mergeCell ref="BD62:BE62"/>
    <mergeCell ref="B61:B62"/>
    <mergeCell ref="C61:D62"/>
    <mergeCell ref="I61:J62"/>
    <mergeCell ref="K61:N62"/>
    <mergeCell ref="O55:S56"/>
    <mergeCell ref="BB55:BC55"/>
    <mergeCell ref="BD55:BE55"/>
    <mergeCell ref="BF55:BJ56"/>
    <mergeCell ref="BB56:BC56"/>
    <mergeCell ref="BD56:BE56"/>
    <mergeCell ref="B55:B56"/>
    <mergeCell ref="C55:D56"/>
    <mergeCell ref="I55:J56"/>
    <mergeCell ref="K55:N56"/>
    <mergeCell ref="O57:S58"/>
    <mergeCell ref="BB57:BC57"/>
    <mergeCell ref="BD57:BE57"/>
    <mergeCell ref="BF57:BJ58"/>
    <mergeCell ref="BB58:BC58"/>
    <mergeCell ref="BD58:BE58"/>
    <mergeCell ref="B57:B58"/>
    <mergeCell ref="C57:D58"/>
    <mergeCell ref="I57:J58"/>
    <mergeCell ref="K57:N58"/>
    <mergeCell ref="O51:S52"/>
    <mergeCell ref="BB51:BC51"/>
    <mergeCell ref="BD51:BE51"/>
    <mergeCell ref="BF51:BJ52"/>
    <mergeCell ref="BB52:BC52"/>
    <mergeCell ref="BD52:BE52"/>
    <mergeCell ref="B51:B52"/>
    <mergeCell ref="C51:D52"/>
    <mergeCell ref="I51:J52"/>
    <mergeCell ref="K51:N52"/>
    <mergeCell ref="O53:S54"/>
    <mergeCell ref="BB53:BC53"/>
    <mergeCell ref="BD53:BE53"/>
    <mergeCell ref="BF53:BJ54"/>
    <mergeCell ref="BB54:BC54"/>
    <mergeCell ref="BD54:BE54"/>
    <mergeCell ref="B53:B54"/>
    <mergeCell ref="C53:D54"/>
    <mergeCell ref="I53:J54"/>
    <mergeCell ref="K53:N54"/>
    <mergeCell ref="O47:S48"/>
    <mergeCell ref="BB47:BC47"/>
    <mergeCell ref="BD47:BE47"/>
    <mergeCell ref="BF47:BJ48"/>
    <mergeCell ref="BB48:BC48"/>
    <mergeCell ref="BD48:BE48"/>
    <mergeCell ref="B47:B48"/>
    <mergeCell ref="C47:D48"/>
    <mergeCell ref="I47:J48"/>
    <mergeCell ref="K47:N48"/>
    <mergeCell ref="O49:S50"/>
    <mergeCell ref="BB49:BC49"/>
    <mergeCell ref="BD49:BE49"/>
    <mergeCell ref="BF49:BJ50"/>
    <mergeCell ref="BB50:BC50"/>
    <mergeCell ref="BD50:BE50"/>
    <mergeCell ref="B49:B50"/>
    <mergeCell ref="C49:D50"/>
    <mergeCell ref="I49:J50"/>
    <mergeCell ref="K49:N50"/>
    <mergeCell ref="O43:S44"/>
    <mergeCell ref="BB43:BC43"/>
    <mergeCell ref="BD43:BE43"/>
    <mergeCell ref="BF43:BJ44"/>
    <mergeCell ref="BB44:BC44"/>
    <mergeCell ref="BD44:BE44"/>
    <mergeCell ref="B43:B44"/>
    <mergeCell ref="C43:D44"/>
    <mergeCell ref="I43:J44"/>
    <mergeCell ref="K43:N44"/>
    <mergeCell ref="O45:S46"/>
    <mergeCell ref="BB45:BC45"/>
    <mergeCell ref="BD45:BE45"/>
    <mergeCell ref="BF45:BJ46"/>
    <mergeCell ref="BB46:BC46"/>
    <mergeCell ref="BD46:BE46"/>
    <mergeCell ref="B45:B46"/>
    <mergeCell ref="C45:D46"/>
    <mergeCell ref="I45:J46"/>
    <mergeCell ref="K45:N46"/>
    <mergeCell ref="O39:S40"/>
    <mergeCell ref="BB39:BC39"/>
    <mergeCell ref="BD39:BE39"/>
    <mergeCell ref="BF39:BJ40"/>
    <mergeCell ref="BB40:BC40"/>
    <mergeCell ref="BD40:BE40"/>
    <mergeCell ref="B39:B40"/>
    <mergeCell ref="C39:D40"/>
    <mergeCell ref="I39:J40"/>
    <mergeCell ref="K39:N40"/>
    <mergeCell ref="O41:S42"/>
    <mergeCell ref="BB41:BC41"/>
    <mergeCell ref="BD41:BE41"/>
    <mergeCell ref="BF41:BJ42"/>
    <mergeCell ref="BB42:BC42"/>
    <mergeCell ref="BD42:BE42"/>
    <mergeCell ref="B41:B42"/>
    <mergeCell ref="C41:D42"/>
    <mergeCell ref="I41:J42"/>
    <mergeCell ref="K41:N42"/>
    <mergeCell ref="O35:S36"/>
    <mergeCell ref="BB35:BC35"/>
    <mergeCell ref="BD35:BE35"/>
    <mergeCell ref="BF35:BJ36"/>
    <mergeCell ref="BB36:BC36"/>
    <mergeCell ref="BD36:BE36"/>
    <mergeCell ref="B35:B36"/>
    <mergeCell ref="C35:D36"/>
    <mergeCell ref="I35:J36"/>
    <mergeCell ref="K35:N36"/>
    <mergeCell ref="O37:S38"/>
    <mergeCell ref="BB37:BC37"/>
    <mergeCell ref="BD37:BE37"/>
    <mergeCell ref="BF37:BJ38"/>
    <mergeCell ref="BB38:BC38"/>
    <mergeCell ref="BD38:BE38"/>
    <mergeCell ref="B37:B38"/>
    <mergeCell ref="C37:D38"/>
    <mergeCell ref="I37:J38"/>
    <mergeCell ref="K37:N38"/>
    <mergeCell ref="O31:S32"/>
    <mergeCell ref="BB31:BC31"/>
    <mergeCell ref="BD31:BE31"/>
    <mergeCell ref="BF31:BJ32"/>
    <mergeCell ref="BB32:BC32"/>
    <mergeCell ref="BD32:BE32"/>
    <mergeCell ref="B31:B32"/>
    <mergeCell ref="C31:D32"/>
    <mergeCell ref="I31:J32"/>
    <mergeCell ref="K31:N32"/>
    <mergeCell ref="O33:S34"/>
    <mergeCell ref="BB33:BC33"/>
    <mergeCell ref="BD33:BE33"/>
    <mergeCell ref="BF33:BJ34"/>
    <mergeCell ref="BB34:BC34"/>
    <mergeCell ref="BD34:BE34"/>
    <mergeCell ref="B33:B34"/>
    <mergeCell ref="C33:D34"/>
    <mergeCell ref="I33:J34"/>
    <mergeCell ref="K33:N34"/>
    <mergeCell ref="O27:S28"/>
    <mergeCell ref="BB27:BC27"/>
    <mergeCell ref="BD27:BE27"/>
    <mergeCell ref="BF27:BJ28"/>
    <mergeCell ref="BB28:BC28"/>
    <mergeCell ref="BD28:BE28"/>
    <mergeCell ref="B27:B28"/>
    <mergeCell ref="C27:D28"/>
    <mergeCell ref="I27:J28"/>
    <mergeCell ref="K27:N28"/>
    <mergeCell ref="O29:S30"/>
    <mergeCell ref="BB29:BC29"/>
    <mergeCell ref="BD29:BE29"/>
    <mergeCell ref="BF29:BJ30"/>
    <mergeCell ref="BB30:BC30"/>
    <mergeCell ref="BD30:BE30"/>
    <mergeCell ref="B29:B30"/>
    <mergeCell ref="C29:D30"/>
    <mergeCell ref="I29:J30"/>
    <mergeCell ref="K29:N30"/>
    <mergeCell ref="O23:S24"/>
    <mergeCell ref="BB23:BC23"/>
    <mergeCell ref="BD23:BE23"/>
    <mergeCell ref="BF23:BJ24"/>
    <mergeCell ref="BB24:BC24"/>
    <mergeCell ref="BD24:BE24"/>
    <mergeCell ref="B23:B24"/>
    <mergeCell ref="C23:D24"/>
    <mergeCell ref="I23:J24"/>
    <mergeCell ref="K23:N24"/>
    <mergeCell ref="O25:S26"/>
    <mergeCell ref="BB25:BC25"/>
    <mergeCell ref="BD25:BE25"/>
    <mergeCell ref="BF25:BJ26"/>
    <mergeCell ref="BB26:BC26"/>
    <mergeCell ref="BD26:BE26"/>
    <mergeCell ref="B25:B26"/>
    <mergeCell ref="C25:D26"/>
    <mergeCell ref="I25:J26"/>
    <mergeCell ref="K25:N26"/>
    <mergeCell ref="O19:S20"/>
    <mergeCell ref="BB19:BC19"/>
    <mergeCell ref="BD19:BE19"/>
    <mergeCell ref="BF19:BJ20"/>
    <mergeCell ref="BB20:BC20"/>
    <mergeCell ref="BD20:BE20"/>
    <mergeCell ref="B19:B20"/>
    <mergeCell ref="C19:D20"/>
    <mergeCell ref="I19:J20"/>
    <mergeCell ref="K19:N20"/>
    <mergeCell ref="O21:S22"/>
    <mergeCell ref="BB21:BC21"/>
    <mergeCell ref="BD21:BE21"/>
    <mergeCell ref="BF21:BJ22"/>
    <mergeCell ref="BB22:BC22"/>
    <mergeCell ref="BD22:BE22"/>
    <mergeCell ref="B21:B22"/>
    <mergeCell ref="C21:D22"/>
    <mergeCell ref="I21:J22"/>
    <mergeCell ref="K21:N22"/>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16:BE16">
    <cfRule type="expression" dxfId="267" priority="171">
      <formula>INDIRECT(ADDRESS(ROW(),COLUMN()))=TRUNC(INDIRECT(ADDRESS(ROW(),COLUMN())))</formula>
    </cfRule>
  </conditionalFormatting>
  <conditionalFormatting sqref="W18:BE18">
    <cfRule type="expression" dxfId="266" priority="200">
      <formula>INDIRECT(ADDRESS(ROW(),COLUMN()))=TRUNC(INDIRECT(ADDRESS(ROW(),COLUMN())))</formula>
    </cfRule>
  </conditionalFormatting>
  <conditionalFormatting sqref="W20:BE20">
    <cfRule type="expression" dxfId="265" priority="170">
      <formula>INDIRECT(ADDRESS(ROW(),COLUMN()))=TRUNC(INDIRECT(ADDRESS(ROW(),COLUMN())))</formula>
    </cfRule>
  </conditionalFormatting>
  <conditionalFormatting sqref="W22:BE22">
    <cfRule type="expression" dxfId="264" priority="169">
      <formula>INDIRECT(ADDRESS(ROW(),COLUMN()))=TRUNC(INDIRECT(ADDRESS(ROW(),COLUMN())))</formula>
    </cfRule>
  </conditionalFormatting>
  <conditionalFormatting sqref="W24:BE24">
    <cfRule type="expression" dxfId="263" priority="168">
      <formula>INDIRECT(ADDRESS(ROW(),COLUMN()))=TRUNC(INDIRECT(ADDRESS(ROW(),COLUMN())))</formula>
    </cfRule>
  </conditionalFormatting>
  <conditionalFormatting sqref="W26:BE26">
    <cfRule type="expression" dxfId="262" priority="167">
      <formula>INDIRECT(ADDRESS(ROW(),COLUMN()))=TRUNC(INDIRECT(ADDRESS(ROW(),COLUMN())))</formula>
    </cfRule>
  </conditionalFormatting>
  <conditionalFormatting sqref="W28:BE28">
    <cfRule type="expression" dxfId="261" priority="166">
      <formula>INDIRECT(ADDRESS(ROW(),COLUMN()))=TRUNC(INDIRECT(ADDRESS(ROW(),COLUMN())))</formula>
    </cfRule>
  </conditionalFormatting>
  <conditionalFormatting sqref="W30:BE30">
    <cfRule type="expression" dxfId="260" priority="165">
      <formula>INDIRECT(ADDRESS(ROW(),COLUMN()))=TRUNC(INDIRECT(ADDRESS(ROW(),COLUMN())))</formula>
    </cfRule>
  </conditionalFormatting>
  <conditionalFormatting sqref="W32:BE32">
    <cfRule type="expression" dxfId="259" priority="164">
      <formula>INDIRECT(ADDRESS(ROW(),COLUMN()))=TRUNC(INDIRECT(ADDRESS(ROW(),COLUMN())))</formula>
    </cfRule>
  </conditionalFormatting>
  <conditionalFormatting sqref="W34:BE34">
    <cfRule type="expression" dxfId="258" priority="163">
      <formula>INDIRECT(ADDRESS(ROW(),COLUMN()))=TRUNC(INDIRECT(ADDRESS(ROW(),COLUMN())))</formula>
    </cfRule>
  </conditionalFormatting>
  <conditionalFormatting sqref="W36:BE36">
    <cfRule type="expression" dxfId="257" priority="162">
      <formula>INDIRECT(ADDRESS(ROW(),COLUMN()))=TRUNC(INDIRECT(ADDRESS(ROW(),COLUMN())))</formula>
    </cfRule>
  </conditionalFormatting>
  <conditionalFormatting sqref="W38:BE38">
    <cfRule type="expression" dxfId="256" priority="161">
      <formula>INDIRECT(ADDRESS(ROW(),COLUMN()))=TRUNC(INDIRECT(ADDRESS(ROW(),COLUMN())))</formula>
    </cfRule>
  </conditionalFormatting>
  <conditionalFormatting sqref="W40:BE40">
    <cfRule type="expression" dxfId="255" priority="160">
      <formula>INDIRECT(ADDRESS(ROW(),COLUMN()))=TRUNC(INDIRECT(ADDRESS(ROW(),COLUMN())))</formula>
    </cfRule>
  </conditionalFormatting>
  <conditionalFormatting sqref="W42:BE42">
    <cfRule type="expression" dxfId="254" priority="159">
      <formula>INDIRECT(ADDRESS(ROW(),COLUMN()))=TRUNC(INDIRECT(ADDRESS(ROW(),COLUMN())))</formula>
    </cfRule>
  </conditionalFormatting>
  <conditionalFormatting sqref="W44:BE44">
    <cfRule type="expression" dxfId="253" priority="158">
      <formula>INDIRECT(ADDRESS(ROW(),COLUMN()))=TRUNC(INDIRECT(ADDRESS(ROW(),COLUMN())))</formula>
    </cfRule>
  </conditionalFormatting>
  <conditionalFormatting sqref="W46:BE46">
    <cfRule type="expression" dxfId="252" priority="157">
      <formula>INDIRECT(ADDRESS(ROW(),COLUMN()))=TRUNC(INDIRECT(ADDRESS(ROW(),COLUMN())))</formula>
    </cfRule>
  </conditionalFormatting>
  <conditionalFormatting sqref="W48:BE48">
    <cfRule type="expression" dxfId="251" priority="156">
      <formula>INDIRECT(ADDRESS(ROW(),COLUMN()))=TRUNC(INDIRECT(ADDRESS(ROW(),COLUMN())))</formula>
    </cfRule>
  </conditionalFormatting>
  <conditionalFormatting sqref="W50:BE50">
    <cfRule type="expression" dxfId="250" priority="155">
      <formula>INDIRECT(ADDRESS(ROW(),COLUMN()))=TRUNC(INDIRECT(ADDRESS(ROW(),COLUMN())))</formula>
    </cfRule>
  </conditionalFormatting>
  <conditionalFormatting sqref="W52:BE52">
    <cfRule type="expression" dxfId="249" priority="154">
      <formula>INDIRECT(ADDRESS(ROW(),COLUMN()))=TRUNC(INDIRECT(ADDRESS(ROW(),COLUMN())))</formula>
    </cfRule>
  </conditionalFormatting>
  <conditionalFormatting sqref="W54:BE54">
    <cfRule type="expression" dxfId="248" priority="153">
      <formula>INDIRECT(ADDRESS(ROW(),COLUMN()))=TRUNC(INDIRECT(ADDRESS(ROW(),COLUMN())))</formula>
    </cfRule>
  </conditionalFormatting>
  <conditionalFormatting sqref="W56:BE56">
    <cfRule type="expression" dxfId="247" priority="152">
      <formula>INDIRECT(ADDRESS(ROW(),COLUMN()))=TRUNC(INDIRECT(ADDRESS(ROW(),COLUMN())))</formula>
    </cfRule>
  </conditionalFormatting>
  <conditionalFormatting sqref="W58:BE58">
    <cfRule type="expression" dxfId="246" priority="151">
      <formula>INDIRECT(ADDRESS(ROW(),COLUMN()))=TRUNC(INDIRECT(ADDRESS(ROW(),COLUMN())))</formula>
    </cfRule>
  </conditionalFormatting>
  <conditionalFormatting sqref="W60:BE60">
    <cfRule type="expression" dxfId="245" priority="150">
      <formula>INDIRECT(ADDRESS(ROW(),COLUMN()))=TRUNC(INDIRECT(ADDRESS(ROW(),COLUMN())))</formula>
    </cfRule>
  </conditionalFormatting>
  <conditionalFormatting sqref="W62:BE62">
    <cfRule type="expression" dxfId="244" priority="149">
      <formula>INDIRECT(ADDRESS(ROW(),COLUMN()))=TRUNC(INDIRECT(ADDRESS(ROW(),COLUMN())))</formula>
    </cfRule>
  </conditionalFormatting>
  <conditionalFormatting sqref="W64:BE64">
    <cfRule type="expression" dxfId="243" priority="148">
      <formula>INDIRECT(ADDRESS(ROW(),COLUMN()))=TRUNC(INDIRECT(ADDRESS(ROW(),COLUMN())))</formula>
    </cfRule>
  </conditionalFormatting>
  <conditionalFormatting sqref="W66:BE66">
    <cfRule type="expression" dxfId="242" priority="147">
      <formula>INDIRECT(ADDRESS(ROW(),COLUMN()))=TRUNC(INDIRECT(ADDRESS(ROW(),COLUMN())))</formula>
    </cfRule>
  </conditionalFormatting>
  <dataValidations count="9">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66"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xr:uid="{00000000-0002-0000-0200-000005000000}">
      <formula1>シフト記号表</formula1>
    </dataValidation>
    <dataValidation type="list" allowBlank="1" showInputMessage="1" sqref="I15:J66" xr:uid="{00000000-0002-0000-0200-000006000000}">
      <formula1>"A, B, C, D"</formula1>
    </dataValidation>
    <dataValidation type="list" errorStyle="warning" allowBlank="1" showInputMessage="1" error="リストにない場合のみ、入力してください。" sqref="K15:N66" xr:uid="{00000000-0002-0000-0200-000007000000}">
      <formula1>INDIRECT(C15)</formula1>
    </dataValidation>
    <dataValidation type="list" errorStyle="information" allowBlank="1" showInputMessage="1" error="プルダウンにないケースは直接入力してください。" sqref="AT1:BI1" xr:uid="{00000000-0002-0000-0200-000008000000}">
      <formula1>#REF!</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E4ED-ED52-4135-BE8D-A092494D98ED}">
  <sheetPr>
    <pageSetUpPr fitToPage="1"/>
  </sheetPr>
  <dimension ref="B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133</v>
      </c>
      <c r="D1" s="5"/>
      <c r="E1" s="5"/>
      <c r="F1" s="5"/>
      <c r="G1" s="5"/>
      <c r="H1" s="5"/>
      <c r="K1" s="7" t="s">
        <v>0</v>
      </c>
      <c r="N1" s="5"/>
      <c r="O1" s="5"/>
      <c r="P1" s="5"/>
      <c r="Q1" s="5"/>
      <c r="R1" s="5"/>
      <c r="S1" s="5"/>
      <c r="T1" s="5"/>
      <c r="U1" s="5"/>
      <c r="AQ1" s="9" t="s">
        <v>29</v>
      </c>
      <c r="AR1" s="309" t="s">
        <v>240</v>
      </c>
      <c r="AS1" s="310"/>
      <c r="AT1" s="310"/>
      <c r="AU1" s="310"/>
      <c r="AV1" s="310"/>
      <c r="AW1" s="310"/>
      <c r="AX1" s="310"/>
      <c r="AY1" s="310"/>
      <c r="AZ1" s="310"/>
      <c r="BA1" s="310"/>
      <c r="BB1" s="310"/>
      <c r="BC1" s="310"/>
      <c r="BD1" s="310"/>
      <c r="BE1" s="310"/>
      <c r="BF1" s="310"/>
      <c r="BG1" s="310"/>
      <c r="BH1" s="9" t="s">
        <v>2</v>
      </c>
    </row>
    <row r="2" spans="2:65" s="8" customFormat="1" ht="20.25" customHeight="1" x14ac:dyDescent="0.4">
      <c r="H2" s="7"/>
      <c r="K2" s="7"/>
      <c r="L2" s="7"/>
      <c r="N2" s="9"/>
      <c r="O2" s="9"/>
      <c r="P2" s="9"/>
      <c r="Q2" s="9"/>
      <c r="R2" s="9"/>
      <c r="S2" s="9"/>
      <c r="T2" s="9"/>
      <c r="U2" s="9"/>
      <c r="Z2" s="9" t="s">
        <v>26</v>
      </c>
      <c r="AA2" s="311">
        <v>6</v>
      </c>
      <c r="AB2" s="311"/>
      <c r="AC2" s="9" t="s">
        <v>27</v>
      </c>
      <c r="AD2" s="312">
        <f>IF(AA2=0,"",YEAR(DATE(2018+AA2,1,1)))</f>
        <v>2024</v>
      </c>
      <c r="AE2" s="312"/>
      <c r="AF2" s="8" t="s">
        <v>28</v>
      </c>
      <c r="AG2" s="8" t="s">
        <v>1</v>
      </c>
      <c r="AH2" s="311">
        <v>4</v>
      </c>
      <c r="AI2" s="311"/>
      <c r="AJ2" s="8" t="s">
        <v>23</v>
      </c>
      <c r="AQ2" s="9" t="s">
        <v>30</v>
      </c>
      <c r="AR2" s="311" t="s">
        <v>83</v>
      </c>
      <c r="AS2" s="311"/>
      <c r="AT2" s="311"/>
      <c r="AU2" s="311"/>
      <c r="AV2" s="311"/>
      <c r="AW2" s="311"/>
      <c r="AX2" s="311"/>
      <c r="AY2" s="311"/>
      <c r="AZ2" s="311"/>
      <c r="BA2" s="311"/>
      <c r="BB2" s="311"/>
      <c r="BC2" s="311"/>
      <c r="BD2" s="311"/>
      <c r="BE2" s="311"/>
      <c r="BF2" s="311"/>
      <c r="BG2" s="311"/>
      <c r="BH2" s="9" t="s">
        <v>2</v>
      </c>
      <c r="BI2" s="9"/>
      <c r="BJ2" s="9"/>
      <c r="BK2" s="9"/>
    </row>
    <row r="3" spans="2:65" s="8" customFormat="1" ht="20.25" customHeight="1" x14ac:dyDescent="0.4">
      <c r="H3" s="7"/>
      <c r="K3" s="7"/>
      <c r="M3" s="9"/>
      <c r="N3" s="9"/>
      <c r="O3" s="9"/>
      <c r="P3" s="9"/>
      <c r="Q3" s="9"/>
      <c r="R3" s="9"/>
      <c r="S3" s="9"/>
      <c r="AA3" s="12"/>
      <c r="AB3" s="12"/>
      <c r="AC3" s="12"/>
      <c r="AD3" s="13"/>
      <c r="AE3" s="12"/>
      <c r="BB3" s="14" t="s">
        <v>20</v>
      </c>
      <c r="BC3" s="313" t="s">
        <v>103</v>
      </c>
      <c r="BD3" s="314"/>
      <c r="BE3" s="314"/>
      <c r="BF3" s="315"/>
      <c r="BG3" s="9"/>
    </row>
    <row r="4" spans="2:65" s="8" customFormat="1" ht="20.25" customHeight="1" x14ac:dyDescent="0.4">
      <c r="H4" s="7"/>
      <c r="K4" s="7"/>
      <c r="M4" s="9"/>
      <c r="N4" s="9"/>
      <c r="O4" s="9"/>
      <c r="P4" s="9"/>
      <c r="Q4" s="9"/>
      <c r="R4" s="9"/>
      <c r="S4" s="9"/>
      <c r="AA4" s="12"/>
      <c r="AB4" s="12"/>
      <c r="AC4" s="12"/>
      <c r="AD4" s="13"/>
      <c r="AE4" s="12"/>
      <c r="BB4" s="14" t="s">
        <v>105</v>
      </c>
      <c r="BC4" s="313" t="s">
        <v>104</v>
      </c>
      <c r="BD4" s="314"/>
      <c r="BE4" s="314"/>
      <c r="BF4" s="315"/>
      <c r="BG4" s="9"/>
    </row>
    <row r="5" spans="2:65" s="8" customFormat="1" ht="5.0999999999999996" customHeight="1" x14ac:dyDescent="0.4">
      <c r="H5" s="7"/>
      <c r="K5" s="7"/>
      <c r="M5" s="9"/>
      <c r="N5" s="9"/>
      <c r="O5" s="9"/>
      <c r="P5" s="9"/>
      <c r="Q5" s="9"/>
      <c r="R5" s="9"/>
      <c r="S5" s="9"/>
      <c r="AA5" s="94"/>
      <c r="AB5" s="94"/>
      <c r="AH5" s="6"/>
      <c r="AI5" s="6"/>
      <c r="AJ5" s="6"/>
      <c r="AK5" s="6"/>
      <c r="AL5" s="6"/>
      <c r="AM5" s="6"/>
      <c r="AN5" s="6"/>
      <c r="AO5" s="6"/>
      <c r="AP5" s="6"/>
      <c r="AQ5" s="6"/>
      <c r="AR5" s="6"/>
      <c r="AS5" s="6"/>
      <c r="AT5" s="6"/>
      <c r="AU5" s="6"/>
      <c r="AV5" s="6"/>
      <c r="AW5" s="6"/>
      <c r="AX5" s="6"/>
      <c r="AY5" s="6"/>
      <c r="AZ5" s="6"/>
      <c r="BA5" s="6"/>
      <c r="BB5" s="6"/>
      <c r="BC5" s="6"/>
      <c r="BD5" s="6"/>
      <c r="BE5" s="6"/>
      <c r="BF5" s="15"/>
      <c r="BG5" s="15"/>
    </row>
    <row r="6" spans="2:65" s="8" customFormat="1" ht="21" customHeight="1" x14ac:dyDescent="0.4">
      <c r="B6" s="5"/>
      <c r="C6" s="6"/>
      <c r="D6" s="6"/>
      <c r="E6" s="6"/>
      <c r="F6" s="6"/>
      <c r="G6" s="6"/>
      <c r="H6" s="6"/>
      <c r="I6" s="25"/>
      <c r="J6" s="25"/>
      <c r="K6" s="25"/>
      <c r="L6" s="23"/>
      <c r="M6" s="25"/>
      <c r="N6" s="25"/>
      <c r="O6" s="25"/>
      <c r="AH6" s="6"/>
      <c r="AI6" s="6"/>
      <c r="AJ6" s="6"/>
      <c r="AK6" s="6"/>
      <c r="AL6" s="6"/>
      <c r="AM6" s="6" t="s">
        <v>109</v>
      </c>
      <c r="AN6" s="6"/>
      <c r="AO6" s="6"/>
      <c r="AP6" s="6"/>
      <c r="AQ6" s="6"/>
      <c r="AR6" s="6"/>
      <c r="AS6" s="6"/>
      <c r="AU6" s="196"/>
      <c r="AV6" s="196"/>
      <c r="AW6" s="2"/>
      <c r="AX6" s="6"/>
      <c r="AY6" s="345">
        <v>40</v>
      </c>
      <c r="AZ6" s="346"/>
      <c r="BA6" s="2" t="s">
        <v>21</v>
      </c>
      <c r="BB6" s="6"/>
      <c r="BC6" s="345">
        <v>160</v>
      </c>
      <c r="BD6" s="346"/>
      <c r="BE6" s="2" t="s">
        <v>22</v>
      </c>
      <c r="BF6" s="6"/>
      <c r="BG6" s="15"/>
    </row>
    <row r="7" spans="2:65" s="8" customFormat="1" ht="5.0999999999999996" customHeight="1" x14ac:dyDescent="0.4">
      <c r="B7" s="5"/>
      <c r="C7" s="24"/>
      <c r="D7" s="24"/>
      <c r="E7" s="24"/>
      <c r="F7" s="24"/>
      <c r="G7" s="24"/>
      <c r="H7" s="25"/>
      <c r="I7" s="25"/>
      <c r="J7" s="25"/>
      <c r="K7" s="25"/>
      <c r="L7" s="25"/>
      <c r="M7" s="25"/>
      <c r="N7" s="25"/>
      <c r="O7" s="25"/>
      <c r="AH7" s="6"/>
      <c r="AI7" s="6"/>
      <c r="AJ7" s="6"/>
      <c r="AK7" s="6"/>
      <c r="AL7" s="6"/>
      <c r="AM7" s="6"/>
      <c r="AN7" s="6"/>
      <c r="AO7" s="6"/>
      <c r="AP7" s="6"/>
      <c r="AQ7" s="6"/>
      <c r="AR7" s="6"/>
      <c r="AS7" s="6"/>
      <c r="AT7" s="6"/>
      <c r="AU7" s="6"/>
      <c r="AV7" s="6"/>
      <c r="AW7" s="6"/>
      <c r="AX7" s="6"/>
      <c r="AY7" s="6"/>
      <c r="AZ7" s="6"/>
      <c r="BA7" s="6"/>
      <c r="BB7" s="6"/>
      <c r="BC7" s="6"/>
      <c r="BD7" s="6"/>
      <c r="BE7" s="6"/>
      <c r="BF7" s="15"/>
      <c r="BG7" s="15"/>
    </row>
    <row r="8" spans="2:65" s="8" customFormat="1" ht="21" customHeight="1" x14ac:dyDescent="0.4">
      <c r="B8" s="26"/>
      <c r="C8" s="23"/>
      <c r="D8" s="23"/>
      <c r="E8" s="23"/>
      <c r="F8" s="23"/>
      <c r="G8" s="23"/>
      <c r="H8" s="25"/>
      <c r="I8" s="25"/>
      <c r="J8" s="25"/>
      <c r="K8" s="25"/>
      <c r="L8" s="25"/>
      <c r="M8" s="25"/>
      <c r="N8" s="25"/>
      <c r="O8" s="25"/>
      <c r="AH8" s="19"/>
      <c r="AI8" s="19"/>
      <c r="AJ8" s="19"/>
      <c r="AK8" s="6"/>
      <c r="AL8" s="15"/>
      <c r="AM8" s="20"/>
      <c r="AN8" s="20"/>
      <c r="AO8" s="5"/>
      <c r="AP8" s="21"/>
      <c r="AQ8" s="21"/>
      <c r="AR8" s="21"/>
      <c r="AS8" s="22"/>
      <c r="AT8" s="22"/>
      <c r="AU8" s="6"/>
      <c r="AV8" s="21"/>
      <c r="AW8" s="21"/>
      <c r="AX8" s="23"/>
      <c r="AY8" s="6"/>
      <c r="AZ8" s="6" t="s">
        <v>25</v>
      </c>
      <c r="BA8" s="6"/>
      <c r="BB8" s="6"/>
      <c r="BC8" s="347">
        <f>DAY(EOMONTH(DATE(AD2,AH2,1),0))</f>
        <v>30</v>
      </c>
      <c r="BD8" s="348"/>
      <c r="BE8" s="6" t="s">
        <v>24</v>
      </c>
      <c r="BF8" s="6"/>
      <c r="BG8" s="6"/>
      <c r="BK8" s="9"/>
      <c r="BL8" s="9"/>
      <c r="BM8" s="9"/>
    </row>
    <row r="9" spans="2:65" s="8" customFormat="1" ht="5.0999999999999996" customHeight="1" x14ac:dyDescent="0.4">
      <c r="B9" s="26"/>
      <c r="C9" s="21"/>
      <c r="D9" s="21"/>
      <c r="E9" s="21"/>
      <c r="F9" s="21"/>
      <c r="G9" s="21"/>
      <c r="H9" s="21"/>
      <c r="I9" s="21"/>
      <c r="J9" s="21"/>
      <c r="K9" s="21"/>
      <c r="L9" s="21"/>
      <c r="M9" s="21"/>
      <c r="N9" s="21"/>
      <c r="O9" s="21"/>
      <c r="AH9" s="24"/>
      <c r="AI9" s="6"/>
      <c r="AJ9" s="6"/>
      <c r="AK9" s="19"/>
      <c r="AL9" s="6"/>
      <c r="AM9" s="6"/>
      <c r="AN9" s="6"/>
      <c r="AO9" s="6"/>
      <c r="AP9" s="6"/>
      <c r="AQ9" s="6"/>
      <c r="AR9" s="24"/>
      <c r="AS9" s="24"/>
      <c r="AT9" s="24"/>
      <c r="AU9" s="6"/>
      <c r="AV9" s="6"/>
      <c r="AW9" s="6"/>
      <c r="AX9" s="6"/>
      <c r="AY9" s="6"/>
      <c r="AZ9" s="6"/>
      <c r="BA9" s="6"/>
      <c r="BB9" s="6"/>
      <c r="BC9" s="6"/>
      <c r="BD9" s="6"/>
      <c r="BE9" s="6"/>
      <c r="BF9" s="6"/>
      <c r="BG9" s="6"/>
      <c r="BK9" s="9"/>
      <c r="BL9" s="9"/>
      <c r="BM9" s="9"/>
    </row>
    <row r="10" spans="2:65" s="8" customFormat="1" ht="21" customHeight="1" x14ac:dyDescent="0.4">
      <c r="B10" s="26"/>
      <c r="C10" s="21"/>
      <c r="D10" s="21"/>
      <c r="E10" s="21"/>
      <c r="F10" s="21"/>
      <c r="G10" s="21"/>
      <c r="H10" s="21"/>
      <c r="I10" s="21"/>
      <c r="J10" s="21"/>
      <c r="K10" s="21"/>
      <c r="L10" s="21"/>
      <c r="M10" s="21"/>
      <c r="N10" s="21"/>
      <c r="O10" s="21"/>
      <c r="AH10" s="24"/>
      <c r="AI10" s="6"/>
      <c r="AJ10" s="6"/>
      <c r="AK10" s="19"/>
      <c r="AL10" s="6"/>
      <c r="AM10" s="6"/>
      <c r="AN10" s="6"/>
      <c r="AO10" s="6"/>
      <c r="AP10" s="6"/>
      <c r="AQ10" s="6" t="s">
        <v>241</v>
      </c>
      <c r="AR10" s="6"/>
      <c r="AS10" s="6"/>
      <c r="AT10" s="6"/>
      <c r="AU10" s="6"/>
      <c r="AV10" s="24"/>
      <c r="AW10" s="24"/>
      <c r="AX10" s="24"/>
      <c r="AY10" s="6"/>
      <c r="AZ10" s="6"/>
      <c r="BA10" s="15" t="s">
        <v>198</v>
      </c>
      <c r="BB10" s="6"/>
      <c r="BC10" s="345"/>
      <c r="BD10" s="346"/>
      <c r="BE10" s="2" t="s">
        <v>199</v>
      </c>
      <c r="BF10" s="6"/>
      <c r="BG10" s="6"/>
      <c r="BK10" s="9"/>
      <c r="BL10" s="9"/>
      <c r="BM10" s="9"/>
    </row>
    <row r="11" spans="2:65" s="8" customFormat="1" ht="5.0999999999999996" customHeight="1" x14ac:dyDescent="0.4">
      <c r="B11" s="26"/>
      <c r="C11" s="21"/>
      <c r="D11" s="21"/>
      <c r="E11" s="21"/>
      <c r="F11" s="21"/>
      <c r="G11" s="21"/>
      <c r="H11" s="21"/>
      <c r="I11" s="21"/>
      <c r="J11" s="21"/>
      <c r="K11" s="21"/>
      <c r="L11" s="21"/>
      <c r="M11" s="21"/>
      <c r="N11" s="21"/>
      <c r="O11" s="21"/>
      <c r="AH11" s="24"/>
      <c r="AI11" s="6"/>
      <c r="AJ11" s="6"/>
      <c r="AK11" s="19"/>
      <c r="AL11" s="6"/>
      <c r="AM11" s="6"/>
      <c r="AN11" s="6"/>
      <c r="AO11" s="6"/>
      <c r="AP11" s="6"/>
      <c r="AQ11" s="6"/>
      <c r="AR11" s="24"/>
      <c r="AS11" s="24"/>
      <c r="AT11" s="24"/>
      <c r="AU11" s="6"/>
      <c r="AV11" s="6"/>
      <c r="AW11" s="6"/>
      <c r="AX11" s="6"/>
      <c r="AY11" s="6"/>
      <c r="AZ11" s="6"/>
      <c r="BA11" s="6"/>
      <c r="BB11" s="6"/>
      <c r="BC11" s="6"/>
      <c r="BD11" s="6"/>
      <c r="BE11" s="6"/>
      <c r="BF11" s="6"/>
      <c r="BG11" s="6"/>
      <c r="BK11" s="9"/>
      <c r="BL11" s="9"/>
      <c r="BM11" s="9"/>
    </row>
    <row r="12" spans="2:65" s="8" customFormat="1" ht="21" customHeight="1" x14ac:dyDescent="0.4">
      <c r="R12" s="25"/>
      <c r="S12" s="25"/>
      <c r="T12" s="15"/>
      <c r="U12" s="591"/>
      <c r="V12" s="591"/>
      <c r="W12" s="5"/>
      <c r="AA12" s="24"/>
      <c r="AB12" s="20"/>
      <c r="AC12" s="5"/>
      <c r="AD12" s="24"/>
      <c r="AE12" s="24"/>
      <c r="AF12" s="24"/>
      <c r="AH12" s="19"/>
      <c r="AI12" s="6" t="s">
        <v>242</v>
      </c>
      <c r="AJ12" s="19"/>
      <c r="AK12" s="6"/>
      <c r="AL12" s="15"/>
      <c r="AM12" s="20"/>
      <c r="AN12" s="6"/>
      <c r="AO12" s="6"/>
      <c r="AP12" s="6"/>
      <c r="AQ12" s="6"/>
      <c r="AR12" s="6"/>
      <c r="AS12" s="5" t="s">
        <v>243</v>
      </c>
      <c r="AT12" s="6"/>
      <c r="AU12" s="6"/>
      <c r="AV12" s="6"/>
      <c r="AW12" s="6"/>
      <c r="AX12" s="6"/>
      <c r="AY12" s="6"/>
      <c r="AZ12" s="6"/>
      <c r="BA12" s="6"/>
      <c r="BB12" s="6"/>
      <c r="BC12" s="24"/>
      <c r="BD12" s="19"/>
      <c r="BE12" s="6"/>
      <c r="BF12" s="6"/>
      <c r="BG12" s="24"/>
      <c r="BH12" s="6"/>
      <c r="BK12" s="9"/>
      <c r="BL12" s="9"/>
      <c r="BM12" s="9"/>
    </row>
    <row r="13" spans="2:65" s="8" customFormat="1" ht="21" customHeight="1" x14ac:dyDescent="0.4">
      <c r="R13" s="6"/>
      <c r="S13" s="6"/>
      <c r="T13" s="6"/>
      <c r="U13" s="6"/>
      <c r="V13" s="6"/>
      <c r="AA13" s="6"/>
      <c r="AB13" s="6"/>
      <c r="AC13" s="6"/>
      <c r="AD13" s="6"/>
      <c r="AE13" s="6"/>
      <c r="AF13" s="6"/>
      <c r="AH13" s="24"/>
      <c r="AI13" s="19"/>
      <c r="AJ13" s="6"/>
      <c r="AK13" s="19"/>
      <c r="AL13" s="6"/>
      <c r="AM13" s="643"/>
      <c r="AN13" s="643"/>
      <c r="AO13" s="6" t="s">
        <v>244</v>
      </c>
      <c r="AP13" s="5"/>
      <c r="AQ13" s="24"/>
      <c r="AR13" s="24"/>
      <c r="AS13" s="5" t="s">
        <v>201</v>
      </c>
      <c r="AT13" s="6"/>
      <c r="AU13" s="6"/>
      <c r="AV13" s="6"/>
      <c r="AW13" s="6"/>
      <c r="AX13" s="6"/>
      <c r="AY13" s="6"/>
      <c r="AZ13" s="6"/>
      <c r="BA13" s="6"/>
      <c r="BB13" s="426">
        <v>0.29166666666666669</v>
      </c>
      <c r="BC13" s="427"/>
      <c r="BD13" s="428"/>
      <c r="BE13" s="23" t="s">
        <v>17</v>
      </c>
      <c r="BF13" s="426">
        <v>0.83333333333333337</v>
      </c>
      <c r="BG13" s="427"/>
      <c r="BH13" s="428"/>
      <c r="BK13" s="9"/>
      <c r="BL13" s="9"/>
      <c r="BM13" s="9"/>
    </row>
    <row r="14" spans="2:65" s="8" customFormat="1" ht="21" customHeight="1" x14ac:dyDescent="0.4">
      <c r="R14" s="1"/>
      <c r="S14" s="1"/>
      <c r="T14" s="1"/>
      <c r="U14" s="1"/>
      <c r="V14" s="1"/>
      <c r="W14" s="1"/>
      <c r="AA14" s="23"/>
      <c r="AB14" s="1"/>
      <c r="AC14" s="1"/>
      <c r="AD14" s="23"/>
      <c r="AE14" s="24"/>
      <c r="AF14" s="24"/>
      <c r="AG14" s="94"/>
      <c r="AH14" s="5"/>
      <c r="AI14" s="19"/>
      <c r="AJ14" s="6"/>
      <c r="AK14" s="19"/>
      <c r="AL14" s="6"/>
      <c r="AM14" s="643"/>
      <c r="AN14" s="643"/>
      <c r="AO14" s="283" t="s">
        <v>245</v>
      </c>
      <c r="AP14" s="284"/>
      <c r="AQ14" s="284"/>
      <c r="AR14" s="25"/>
      <c r="AS14" s="5" t="s">
        <v>202</v>
      </c>
      <c r="AT14" s="6"/>
      <c r="AU14" s="6"/>
      <c r="AV14" s="6"/>
      <c r="AW14" s="6"/>
      <c r="AX14" s="6"/>
      <c r="AY14" s="6"/>
      <c r="AZ14" s="6"/>
      <c r="BA14" s="6"/>
      <c r="BB14" s="426">
        <v>0.83333333333333337</v>
      </c>
      <c r="BC14" s="427"/>
      <c r="BD14" s="428"/>
      <c r="BE14" s="23" t="s">
        <v>17</v>
      </c>
      <c r="BF14" s="426">
        <v>0.29166666666666669</v>
      </c>
      <c r="BG14" s="427"/>
      <c r="BH14" s="428"/>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349" t="s">
        <v>19</v>
      </c>
      <c r="C16" s="336" t="s">
        <v>246</v>
      </c>
      <c r="D16" s="317"/>
      <c r="E16" s="318"/>
      <c r="F16" s="103"/>
      <c r="G16" s="209"/>
      <c r="H16" s="433" t="s">
        <v>247</v>
      </c>
      <c r="I16" s="316" t="s">
        <v>248</v>
      </c>
      <c r="J16" s="317"/>
      <c r="K16" s="317"/>
      <c r="L16" s="318"/>
      <c r="M16" s="316" t="s">
        <v>249</v>
      </c>
      <c r="N16" s="317"/>
      <c r="O16" s="318"/>
      <c r="P16" s="316" t="s">
        <v>204</v>
      </c>
      <c r="Q16" s="317"/>
      <c r="R16" s="317"/>
      <c r="S16" s="317"/>
      <c r="T16" s="337"/>
      <c r="U16" s="210"/>
      <c r="V16" s="211"/>
      <c r="W16" s="211"/>
      <c r="X16" s="211"/>
      <c r="Y16" s="211"/>
      <c r="Z16" s="211"/>
      <c r="AA16" s="211"/>
      <c r="AB16" s="211"/>
      <c r="AC16" s="211"/>
      <c r="AD16" s="211"/>
      <c r="AE16" s="211"/>
      <c r="AF16" s="211"/>
      <c r="AG16" s="211"/>
      <c r="AH16" s="211"/>
      <c r="AI16" s="212" t="s">
        <v>250</v>
      </c>
      <c r="AJ16" s="211"/>
      <c r="AK16" s="211"/>
      <c r="AL16" s="211"/>
      <c r="AM16" s="211"/>
      <c r="AN16" s="211" t="s">
        <v>205</v>
      </c>
      <c r="AO16" s="211"/>
      <c r="AP16" s="213"/>
      <c r="AQ16" s="214"/>
      <c r="AR16" s="211" t="s">
        <v>2</v>
      </c>
      <c r="AS16" s="211"/>
      <c r="AT16" s="211"/>
      <c r="AU16" s="211"/>
      <c r="AV16" s="211"/>
      <c r="AW16" s="211"/>
      <c r="AX16" s="211"/>
      <c r="AY16" s="215"/>
      <c r="AZ16" s="327" t="str">
        <f>IF(BC3="計画","(12)1～4週目の勤務時間数合計","(12)1か月の勤務時間数　合計")</f>
        <v>(12)1か月の勤務時間数　合計</v>
      </c>
      <c r="BA16" s="328"/>
      <c r="BB16" s="333" t="s">
        <v>251</v>
      </c>
      <c r="BC16" s="328"/>
      <c r="BD16" s="336" t="s">
        <v>252</v>
      </c>
      <c r="BE16" s="317"/>
      <c r="BF16" s="317"/>
      <c r="BG16" s="317"/>
      <c r="BH16" s="337"/>
    </row>
    <row r="17" spans="2:60" ht="20.25" customHeight="1" x14ac:dyDescent="0.4">
      <c r="B17" s="350"/>
      <c r="C17" s="338"/>
      <c r="D17" s="320"/>
      <c r="E17" s="321"/>
      <c r="F17" s="104"/>
      <c r="G17" s="216"/>
      <c r="H17" s="434"/>
      <c r="I17" s="319"/>
      <c r="J17" s="320"/>
      <c r="K17" s="320"/>
      <c r="L17" s="321"/>
      <c r="M17" s="319"/>
      <c r="N17" s="320"/>
      <c r="O17" s="321"/>
      <c r="P17" s="319"/>
      <c r="Q17" s="320"/>
      <c r="R17" s="320"/>
      <c r="S17" s="320"/>
      <c r="T17" s="339"/>
      <c r="U17" s="342" t="s">
        <v>11</v>
      </c>
      <c r="V17" s="342"/>
      <c r="W17" s="342"/>
      <c r="X17" s="342"/>
      <c r="Y17" s="342"/>
      <c r="Z17" s="342"/>
      <c r="AA17" s="343"/>
      <c r="AB17" s="344" t="s">
        <v>12</v>
      </c>
      <c r="AC17" s="342"/>
      <c r="AD17" s="342"/>
      <c r="AE17" s="342"/>
      <c r="AF17" s="342"/>
      <c r="AG17" s="342"/>
      <c r="AH17" s="343"/>
      <c r="AI17" s="344" t="s">
        <v>13</v>
      </c>
      <c r="AJ17" s="342"/>
      <c r="AK17" s="342"/>
      <c r="AL17" s="342"/>
      <c r="AM17" s="342"/>
      <c r="AN17" s="342"/>
      <c r="AO17" s="343"/>
      <c r="AP17" s="344" t="s">
        <v>14</v>
      </c>
      <c r="AQ17" s="342"/>
      <c r="AR17" s="342"/>
      <c r="AS17" s="342"/>
      <c r="AT17" s="342"/>
      <c r="AU17" s="342"/>
      <c r="AV17" s="343"/>
      <c r="AW17" s="344" t="s">
        <v>15</v>
      </c>
      <c r="AX17" s="342"/>
      <c r="AY17" s="342"/>
      <c r="AZ17" s="329"/>
      <c r="BA17" s="330"/>
      <c r="BB17" s="334"/>
      <c r="BC17" s="330"/>
      <c r="BD17" s="338"/>
      <c r="BE17" s="320"/>
      <c r="BF17" s="320"/>
      <c r="BG17" s="320"/>
      <c r="BH17" s="339"/>
    </row>
    <row r="18" spans="2:60" ht="20.25" customHeight="1" x14ac:dyDescent="0.4">
      <c r="B18" s="350"/>
      <c r="C18" s="338"/>
      <c r="D18" s="320"/>
      <c r="E18" s="321"/>
      <c r="F18" s="104"/>
      <c r="G18" s="216"/>
      <c r="H18" s="434"/>
      <c r="I18" s="319"/>
      <c r="J18" s="320"/>
      <c r="K18" s="320"/>
      <c r="L18" s="321"/>
      <c r="M18" s="319"/>
      <c r="N18" s="320"/>
      <c r="O18" s="321"/>
      <c r="P18" s="319"/>
      <c r="Q18" s="320"/>
      <c r="R18" s="320"/>
      <c r="S18" s="320"/>
      <c r="T18" s="339"/>
      <c r="U18" s="80">
        <v>1</v>
      </c>
      <c r="V18" s="81">
        <v>2</v>
      </c>
      <c r="W18" s="81">
        <v>3</v>
      </c>
      <c r="X18" s="81">
        <v>4</v>
      </c>
      <c r="Y18" s="81">
        <v>5</v>
      </c>
      <c r="Z18" s="81">
        <v>6</v>
      </c>
      <c r="AA18" s="82">
        <v>7</v>
      </c>
      <c r="AB18" s="83">
        <v>8</v>
      </c>
      <c r="AC18" s="81">
        <v>9</v>
      </c>
      <c r="AD18" s="81">
        <v>10</v>
      </c>
      <c r="AE18" s="81">
        <v>11</v>
      </c>
      <c r="AF18" s="81">
        <v>12</v>
      </c>
      <c r="AG18" s="81">
        <v>13</v>
      </c>
      <c r="AH18" s="82">
        <v>14</v>
      </c>
      <c r="AI18" s="80">
        <v>15</v>
      </c>
      <c r="AJ18" s="81">
        <v>16</v>
      </c>
      <c r="AK18" s="81">
        <v>17</v>
      </c>
      <c r="AL18" s="81">
        <v>18</v>
      </c>
      <c r="AM18" s="81">
        <v>19</v>
      </c>
      <c r="AN18" s="81">
        <v>20</v>
      </c>
      <c r="AO18" s="82">
        <v>21</v>
      </c>
      <c r="AP18" s="83">
        <v>22</v>
      </c>
      <c r="AQ18" s="81">
        <v>23</v>
      </c>
      <c r="AR18" s="81">
        <v>24</v>
      </c>
      <c r="AS18" s="81">
        <v>25</v>
      </c>
      <c r="AT18" s="81">
        <v>26</v>
      </c>
      <c r="AU18" s="81">
        <v>27</v>
      </c>
      <c r="AV18" s="82">
        <v>28</v>
      </c>
      <c r="AW18" s="83" t="str">
        <f>IF($BC$3="暦月",IF(DAY(DATE($AD$2,$AH$2,29))=29,29,""),"")</f>
        <v/>
      </c>
      <c r="AX18" s="81" t="str">
        <f>IF($BC$3="暦月",IF(DAY(DATE($AD$2,$AH$2,30))=30,30,""),"")</f>
        <v/>
      </c>
      <c r="AY18" s="82" t="str">
        <f>IF($BC$3="暦月",IF(DAY(DATE($AD$2,$AH$2,31))=31,31,""),"")</f>
        <v/>
      </c>
      <c r="AZ18" s="329"/>
      <c r="BA18" s="330"/>
      <c r="BB18" s="334"/>
      <c r="BC18" s="330"/>
      <c r="BD18" s="338"/>
      <c r="BE18" s="320"/>
      <c r="BF18" s="320"/>
      <c r="BG18" s="320"/>
      <c r="BH18" s="339"/>
    </row>
    <row r="19" spans="2:60" ht="20.25" hidden="1" customHeight="1" x14ac:dyDescent="0.4">
      <c r="B19" s="350"/>
      <c r="C19" s="338"/>
      <c r="D19" s="320"/>
      <c r="E19" s="321"/>
      <c r="F19" s="104"/>
      <c r="G19" s="216"/>
      <c r="H19" s="434"/>
      <c r="I19" s="319"/>
      <c r="J19" s="320"/>
      <c r="K19" s="320"/>
      <c r="L19" s="321"/>
      <c r="M19" s="319"/>
      <c r="N19" s="320"/>
      <c r="O19" s="321"/>
      <c r="P19" s="319"/>
      <c r="Q19" s="320"/>
      <c r="R19" s="320"/>
      <c r="S19" s="320"/>
      <c r="T19" s="339"/>
      <c r="U19" s="80">
        <f>WEEKDAY(DATE($AD$2,$AH$2,1))</f>
        <v>2</v>
      </c>
      <c r="V19" s="81">
        <f>WEEKDAY(DATE($AD$2,$AH$2,2))</f>
        <v>3</v>
      </c>
      <c r="W19" s="81">
        <f>WEEKDAY(DATE($AD$2,$AH$2,3))</f>
        <v>4</v>
      </c>
      <c r="X19" s="81">
        <f>WEEKDAY(DATE($AD$2,$AH$2,4))</f>
        <v>5</v>
      </c>
      <c r="Y19" s="81">
        <f>WEEKDAY(DATE($AD$2,$AH$2,5))</f>
        <v>6</v>
      </c>
      <c r="Z19" s="81">
        <f>WEEKDAY(DATE($AD$2,$AH$2,6))</f>
        <v>7</v>
      </c>
      <c r="AA19" s="82">
        <f>WEEKDAY(DATE($AD$2,$AH$2,7))</f>
        <v>1</v>
      </c>
      <c r="AB19" s="83">
        <f>WEEKDAY(DATE($AD$2,$AH$2,8))</f>
        <v>2</v>
      </c>
      <c r="AC19" s="81">
        <f>WEEKDAY(DATE($AD$2,$AH$2,9))</f>
        <v>3</v>
      </c>
      <c r="AD19" s="81">
        <f>WEEKDAY(DATE($AD$2,$AH$2,10))</f>
        <v>4</v>
      </c>
      <c r="AE19" s="81">
        <f>WEEKDAY(DATE($AD$2,$AH$2,11))</f>
        <v>5</v>
      </c>
      <c r="AF19" s="81">
        <f>WEEKDAY(DATE($AD$2,$AH$2,12))</f>
        <v>6</v>
      </c>
      <c r="AG19" s="81">
        <f>WEEKDAY(DATE($AD$2,$AH$2,13))</f>
        <v>7</v>
      </c>
      <c r="AH19" s="82">
        <f>WEEKDAY(DATE($AD$2,$AH$2,14))</f>
        <v>1</v>
      </c>
      <c r="AI19" s="83">
        <f>WEEKDAY(DATE($AD$2,$AH$2,15))</f>
        <v>2</v>
      </c>
      <c r="AJ19" s="81">
        <f>WEEKDAY(DATE($AD$2,$AH$2,16))</f>
        <v>3</v>
      </c>
      <c r="AK19" s="81">
        <f>WEEKDAY(DATE($AD$2,$AH$2,17))</f>
        <v>4</v>
      </c>
      <c r="AL19" s="81">
        <f>WEEKDAY(DATE($AD$2,$AH$2,18))</f>
        <v>5</v>
      </c>
      <c r="AM19" s="81">
        <f>WEEKDAY(DATE($AD$2,$AH$2,19))</f>
        <v>6</v>
      </c>
      <c r="AN19" s="81">
        <f>WEEKDAY(DATE($AD$2,$AH$2,20))</f>
        <v>7</v>
      </c>
      <c r="AO19" s="82">
        <f>WEEKDAY(DATE($AD$2,$AH$2,21))</f>
        <v>1</v>
      </c>
      <c r="AP19" s="83">
        <f>WEEKDAY(DATE($AD$2,$AH$2,22))</f>
        <v>2</v>
      </c>
      <c r="AQ19" s="81">
        <f>WEEKDAY(DATE($AD$2,$AH$2,23))</f>
        <v>3</v>
      </c>
      <c r="AR19" s="81">
        <f>WEEKDAY(DATE($AD$2,$AH$2,24))</f>
        <v>4</v>
      </c>
      <c r="AS19" s="81">
        <f>WEEKDAY(DATE($AD$2,$AH$2,25))</f>
        <v>5</v>
      </c>
      <c r="AT19" s="81">
        <f>WEEKDAY(DATE($AD$2,$AH$2,26))</f>
        <v>6</v>
      </c>
      <c r="AU19" s="81">
        <f>WEEKDAY(DATE($AD$2,$AH$2,27))</f>
        <v>7</v>
      </c>
      <c r="AV19" s="82">
        <f>WEEKDAY(DATE($AD$2,$AH$2,28))</f>
        <v>1</v>
      </c>
      <c r="AW19" s="83">
        <f>IF(AW18=29,WEEKDAY(DATE($AD$2,$AH$2,29)),0)</f>
        <v>0</v>
      </c>
      <c r="AX19" s="81">
        <f>IF(AX18=30,WEEKDAY(DATE($AD$2,$AH$2,30)),0)</f>
        <v>0</v>
      </c>
      <c r="AY19" s="82">
        <f>IF(AY18=31,WEEKDAY(DATE($AD$2,$AH$2,31)),0)</f>
        <v>0</v>
      </c>
      <c r="AZ19" s="329"/>
      <c r="BA19" s="330"/>
      <c r="BB19" s="334"/>
      <c r="BC19" s="330"/>
      <c r="BD19" s="338"/>
      <c r="BE19" s="320"/>
      <c r="BF19" s="320"/>
      <c r="BG19" s="320"/>
      <c r="BH19" s="339"/>
    </row>
    <row r="20" spans="2:60" ht="20.25" customHeight="1" thickBot="1" x14ac:dyDescent="0.45">
      <c r="B20" s="351"/>
      <c r="C20" s="340"/>
      <c r="D20" s="323"/>
      <c r="E20" s="324"/>
      <c r="F20" s="105"/>
      <c r="G20" s="217"/>
      <c r="H20" s="435"/>
      <c r="I20" s="322"/>
      <c r="J20" s="323"/>
      <c r="K20" s="323"/>
      <c r="L20" s="324"/>
      <c r="M20" s="322"/>
      <c r="N20" s="323"/>
      <c r="O20" s="324"/>
      <c r="P20" s="322"/>
      <c r="Q20" s="323"/>
      <c r="R20" s="323"/>
      <c r="S20" s="323"/>
      <c r="T20" s="341"/>
      <c r="U20" s="84" t="str">
        <f>IF(U19=1,"日",IF(U19=2,"月",IF(U19=3,"火",IF(U19=4,"水",IF(U19=5,"木",IF(U19=6,"金","土"))))))</f>
        <v>月</v>
      </c>
      <c r="V20" s="85" t="str">
        <f t="shared" ref="V20:AV20" si="0">IF(V19=1,"日",IF(V19=2,"月",IF(V19=3,"火",IF(V19=4,"水",IF(V19=5,"木",IF(V19=6,"金","土"))))))</f>
        <v>火</v>
      </c>
      <c r="W20" s="85" t="str">
        <f t="shared" si="0"/>
        <v>水</v>
      </c>
      <c r="X20" s="85" t="str">
        <f t="shared" si="0"/>
        <v>木</v>
      </c>
      <c r="Y20" s="85" t="str">
        <f t="shared" si="0"/>
        <v>金</v>
      </c>
      <c r="Z20" s="85" t="str">
        <f t="shared" si="0"/>
        <v>土</v>
      </c>
      <c r="AA20" s="86" t="str">
        <f t="shared" si="0"/>
        <v>日</v>
      </c>
      <c r="AB20" s="87" t="str">
        <f>IF(AB19=1,"日",IF(AB19=2,"月",IF(AB19=3,"火",IF(AB19=4,"水",IF(AB19=5,"木",IF(AB19=6,"金","土"))))))</f>
        <v>月</v>
      </c>
      <c r="AC20" s="85" t="str">
        <f t="shared" si="0"/>
        <v>火</v>
      </c>
      <c r="AD20" s="85" t="str">
        <f t="shared" si="0"/>
        <v>水</v>
      </c>
      <c r="AE20" s="85" t="str">
        <f t="shared" si="0"/>
        <v>木</v>
      </c>
      <c r="AF20" s="85" t="str">
        <f t="shared" si="0"/>
        <v>金</v>
      </c>
      <c r="AG20" s="85" t="str">
        <f t="shared" si="0"/>
        <v>土</v>
      </c>
      <c r="AH20" s="86" t="str">
        <f t="shared" si="0"/>
        <v>日</v>
      </c>
      <c r="AI20" s="87" t="str">
        <f>IF(AI19=1,"日",IF(AI19=2,"月",IF(AI19=3,"火",IF(AI19=4,"水",IF(AI19=5,"木",IF(AI19=6,"金","土"))))))</f>
        <v>月</v>
      </c>
      <c r="AJ20" s="85" t="str">
        <f t="shared" si="0"/>
        <v>火</v>
      </c>
      <c r="AK20" s="85" t="str">
        <f t="shared" si="0"/>
        <v>水</v>
      </c>
      <c r="AL20" s="85" t="str">
        <f t="shared" si="0"/>
        <v>木</v>
      </c>
      <c r="AM20" s="85" t="str">
        <f t="shared" si="0"/>
        <v>金</v>
      </c>
      <c r="AN20" s="85" t="str">
        <f t="shared" si="0"/>
        <v>土</v>
      </c>
      <c r="AO20" s="86" t="str">
        <f t="shared" si="0"/>
        <v>日</v>
      </c>
      <c r="AP20" s="87" t="str">
        <f>IF(AP19=1,"日",IF(AP19=2,"月",IF(AP19=3,"火",IF(AP19=4,"水",IF(AP19=5,"木",IF(AP19=6,"金","土"))))))</f>
        <v>月</v>
      </c>
      <c r="AQ20" s="85" t="str">
        <f t="shared" si="0"/>
        <v>火</v>
      </c>
      <c r="AR20" s="85" t="str">
        <f t="shared" si="0"/>
        <v>水</v>
      </c>
      <c r="AS20" s="85" t="str">
        <f t="shared" si="0"/>
        <v>木</v>
      </c>
      <c r="AT20" s="85" t="str">
        <f t="shared" si="0"/>
        <v>金</v>
      </c>
      <c r="AU20" s="85" t="str">
        <f t="shared" si="0"/>
        <v>土</v>
      </c>
      <c r="AV20" s="86" t="str">
        <f t="shared" si="0"/>
        <v>日</v>
      </c>
      <c r="AW20" s="85" t="str">
        <f>IF(AW19=1,"日",IF(AW19=2,"月",IF(AW19=3,"火",IF(AW19=4,"水",IF(AW19=5,"木",IF(AW19=6,"金",IF(AW19=0,"","土")))))))</f>
        <v/>
      </c>
      <c r="AX20" s="85" t="str">
        <f>IF(AX19=1,"日",IF(AX19=2,"月",IF(AX19=3,"火",IF(AX19=4,"水",IF(AX19=5,"木",IF(AX19=6,"金",IF(AX19=0,"","土")))))))</f>
        <v/>
      </c>
      <c r="AY20" s="85" t="str">
        <f>IF(AY19=1,"日",IF(AY19=2,"月",IF(AY19=3,"火",IF(AY19=4,"水",IF(AY19=5,"木",IF(AY19=6,"金",IF(AY19=0,"","土")))))))</f>
        <v/>
      </c>
      <c r="AZ20" s="331"/>
      <c r="BA20" s="332"/>
      <c r="BB20" s="335"/>
      <c r="BC20" s="332"/>
      <c r="BD20" s="340"/>
      <c r="BE20" s="323"/>
      <c r="BF20" s="323"/>
      <c r="BG20" s="323"/>
      <c r="BH20" s="341"/>
    </row>
    <row r="21" spans="2:60" ht="20.25" customHeight="1" x14ac:dyDescent="0.4">
      <c r="B21" s="218"/>
      <c r="C21" s="398"/>
      <c r="D21" s="403"/>
      <c r="E21" s="399"/>
      <c r="F21" s="133"/>
      <c r="G21" s="132"/>
      <c r="H21" s="452"/>
      <c r="I21" s="400"/>
      <c r="J21" s="608"/>
      <c r="K21" s="608"/>
      <c r="L21" s="401"/>
      <c r="M21" s="609"/>
      <c r="N21" s="610"/>
      <c r="O21" s="611"/>
      <c r="P21" s="219" t="s">
        <v>18</v>
      </c>
      <c r="Q21" s="220"/>
      <c r="R21" s="220"/>
      <c r="S21" s="221"/>
      <c r="T21" s="222"/>
      <c r="U21" s="223"/>
      <c r="V21" s="223"/>
      <c r="W21" s="223"/>
      <c r="X21" s="223"/>
      <c r="Y21" s="223"/>
      <c r="Z21" s="223"/>
      <c r="AA21" s="224"/>
      <c r="AB21" s="225"/>
      <c r="AC21" s="223"/>
      <c r="AD21" s="223"/>
      <c r="AE21" s="223"/>
      <c r="AF21" s="223"/>
      <c r="AG21" s="223"/>
      <c r="AH21" s="224"/>
      <c r="AI21" s="225"/>
      <c r="AJ21" s="223"/>
      <c r="AK21" s="223"/>
      <c r="AL21" s="223"/>
      <c r="AM21" s="223"/>
      <c r="AN21" s="223"/>
      <c r="AO21" s="224"/>
      <c r="AP21" s="225"/>
      <c r="AQ21" s="223"/>
      <c r="AR21" s="223"/>
      <c r="AS21" s="223"/>
      <c r="AT21" s="223"/>
      <c r="AU21" s="223"/>
      <c r="AV21" s="224"/>
      <c r="AW21" s="225"/>
      <c r="AX21" s="223"/>
      <c r="AY21" s="223"/>
      <c r="AZ21" s="612"/>
      <c r="BA21" s="613"/>
      <c r="BB21" s="618"/>
      <c r="BC21" s="613"/>
      <c r="BD21" s="395"/>
      <c r="BE21" s="396"/>
      <c r="BF21" s="396"/>
      <c r="BG21" s="396"/>
      <c r="BH21" s="397"/>
    </row>
    <row r="22" spans="2:60" ht="20.25" customHeight="1" x14ac:dyDescent="0.4">
      <c r="B22" s="226">
        <v>1</v>
      </c>
      <c r="C22" s="378"/>
      <c r="D22" s="387"/>
      <c r="E22" s="379"/>
      <c r="F22" s="127">
        <f>C21</f>
        <v>0</v>
      </c>
      <c r="G22" s="125"/>
      <c r="H22" s="453"/>
      <c r="I22" s="382"/>
      <c r="J22" s="593"/>
      <c r="K22" s="593"/>
      <c r="L22" s="383"/>
      <c r="M22" s="600"/>
      <c r="N22" s="601"/>
      <c r="O22" s="602"/>
      <c r="P22" s="227" t="s">
        <v>208</v>
      </c>
      <c r="Q22" s="228"/>
      <c r="R22" s="228"/>
      <c r="S22" s="229"/>
      <c r="T22" s="230"/>
      <c r="U22" s="145" t="str">
        <f>IF(U21="","",VLOOKUP(U21,'シフト記号表（勤務時間帯） (3)'!$D$6:$X$47,21,FALSE))</f>
        <v/>
      </c>
      <c r="V22" s="146" t="str">
        <f>IF(V21="","",VLOOKUP(V21,'シフト記号表（勤務時間帯） (3)'!$D$6:$X$47,21,FALSE))</f>
        <v/>
      </c>
      <c r="W22" s="146" t="str">
        <f>IF(W21="","",VLOOKUP(W21,'シフト記号表（勤務時間帯） (3)'!$D$6:$X$47,21,FALSE))</f>
        <v/>
      </c>
      <c r="X22" s="146" t="str">
        <f>IF(X21="","",VLOOKUP(X21,'シフト記号表（勤務時間帯） (3)'!$D$6:$X$47,21,FALSE))</f>
        <v/>
      </c>
      <c r="Y22" s="146" t="str">
        <f>IF(Y21="","",VLOOKUP(Y21,'シフト記号表（勤務時間帯） (3)'!$D$6:$X$47,21,FALSE))</f>
        <v/>
      </c>
      <c r="Z22" s="146" t="str">
        <f>IF(Z21="","",VLOOKUP(Z21,'シフト記号表（勤務時間帯） (3)'!$D$6:$X$47,21,FALSE))</f>
        <v/>
      </c>
      <c r="AA22" s="147" t="str">
        <f>IF(AA21="","",VLOOKUP(AA21,'シフト記号表（勤務時間帯） (3)'!$D$6:$X$47,21,FALSE))</f>
        <v/>
      </c>
      <c r="AB22" s="145" t="str">
        <f>IF(AB21="","",VLOOKUP(AB21,'シフト記号表（勤務時間帯） (3)'!$D$6:$X$47,21,FALSE))</f>
        <v/>
      </c>
      <c r="AC22" s="146" t="str">
        <f>IF(AC21="","",VLOOKUP(AC21,'シフト記号表（勤務時間帯） (3)'!$D$6:$X$47,21,FALSE))</f>
        <v/>
      </c>
      <c r="AD22" s="146" t="str">
        <f>IF(AD21="","",VLOOKUP(AD21,'シフト記号表（勤務時間帯） (3)'!$D$6:$X$47,21,FALSE))</f>
        <v/>
      </c>
      <c r="AE22" s="146" t="str">
        <f>IF(AE21="","",VLOOKUP(AE21,'シフト記号表（勤務時間帯） (3)'!$D$6:$X$47,21,FALSE))</f>
        <v/>
      </c>
      <c r="AF22" s="146" t="str">
        <f>IF(AF21="","",VLOOKUP(AF21,'シフト記号表（勤務時間帯） (3)'!$D$6:$X$47,21,FALSE))</f>
        <v/>
      </c>
      <c r="AG22" s="146" t="str">
        <f>IF(AG21="","",VLOOKUP(AG21,'シフト記号表（勤務時間帯） (3)'!$D$6:$X$47,21,FALSE))</f>
        <v/>
      </c>
      <c r="AH22" s="147" t="str">
        <f>IF(AH21="","",VLOOKUP(AH21,'シフト記号表（勤務時間帯） (3)'!$D$6:$X$47,21,FALSE))</f>
        <v/>
      </c>
      <c r="AI22" s="145" t="str">
        <f>IF(AI21="","",VLOOKUP(AI21,'シフト記号表（勤務時間帯） (3)'!$D$6:$X$47,21,FALSE))</f>
        <v/>
      </c>
      <c r="AJ22" s="146" t="str">
        <f>IF(AJ21="","",VLOOKUP(AJ21,'シフト記号表（勤務時間帯） (3)'!$D$6:$X$47,21,FALSE))</f>
        <v/>
      </c>
      <c r="AK22" s="146" t="str">
        <f>IF(AK21="","",VLOOKUP(AK21,'シフト記号表（勤務時間帯） (3)'!$D$6:$X$47,21,FALSE))</f>
        <v/>
      </c>
      <c r="AL22" s="146" t="str">
        <f>IF(AL21="","",VLOOKUP(AL21,'シフト記号表（勤務時間帯） (3)'!$D$6:$X$47,21,FALSE))</f>
        <v/>
      </c>
      <c r="AM22" s="146" t="str">
        <f>IF(AM21="","",VLOOKUP(AM21,'シフト記号表（勤務時間帯） (3)'!$D$6:$X$47,21,FALSE))</f>
        <v/>
      </c>
      <c r="AN22" s="146" t="str">
        <f>IF(AN21="","",VLOOKUP(AN21,'シフト記号表（勤務時間帯） (3)'!$D$6:$X$47,21,FALSE))</f>
        <v/>
      </c>
      <c r="AO22" s="147" t="str">
        <f>IF(AO21="","",VLOOKUP(AO21,'シフト記号表（勤務時間帯） (3)'!$D$6:$X$47,21,FALSE))</f>
        <v/>
      </c>
      <c r="AP22" s="145" t="str">
        <f>IF(AP21="","",VLOOKUP(AP21,'シフト記号表（勤務時間帯） (3)'!$D$6:$X$47,21,FALSE))</f>
        <v/>
      </c>
      <c r="AQ22" s="146" t="str">
        <f>IF(AQ21="","",VLOOKUP(AQ21,'シフト記号表（勤務時間帯） (3)'!$D$6:$X$47,21,FALSE))</f>
        <v/>
      </c>
      <c r="AR22" s="146" t="str">
        <f>IF(AR21="","",VLOOKUP(AR21,'シフト記号表（勤務時間帯） (3)'!$D$6:$X$47,21,FALSE))</f>
        <v/>
      </c>
      <c r="AS22" s="146" t="str">
        <f>IF(AS21="","",VLOOKUP(AS21,'シフト記号表（勤務時間帯） (3)'!$D$6:$X$47,21,FALSE))</f>
        <v/>
      </c>
      <c r="AT22" s="146" t="str">
        <f>IF(AT21="","",VLOOKUP(AT21,'シフト記号表（勤務時間帯） (3)'!$D$6:$X$47,21,FALSE))</f>
        <v/>
      </c>
      <c r="AU22" s="146" t="str">
        <f>IF(AU21="","",VLOOKUP(AU21,'シフト記号表（勤務時間帯） (3)'!$D$6:$X$47,21,FALSE))</f>
        <v/>
      </c>
      <c r="AV22" s="147" t="str">
        <f>IF(AV21="","",VLOOKUP(AV21,'シフト記号表（勤務時間帯） (3)'!$D$6:$X$47,21,FALSE))</f>
        <v/>
      </c>
      <c r="AW22" s="145" t="str">
        <f>IF(AW21="","",VLOOKUP(AW21,'シフト記号表（勤務時間帯） (3)'!$D$6:$X$47,21,FALSE))</f>
        <v/>
      </c>
      <c r="AX22" s="146" t="str">
        <f>IF(AX21="","",VLOOKUP(AX21,'シフト記号表（勤務時間帯） (3)'!$D$6:$X$47,21,FALSE))</f>
        <v/>
      </c>
      <c r="AY22" s="146" t="str">
        <f>IF(AY21="","",VLOOKUP(AY21,'シフト記号表（勤務時間帯） (3)'!$D$6:$X$47,21,FALSE))</f>
        <v/>
      </c>
      <c r="AZ22" s="371">
        <f>IF($BC$3="４週",SUM(U22:AV22),IF($BC$3="暦月",SUM(U22:AY22),""))</f>
        <v>0</v>
      </c>
      <c r="BA22" s="372"/>
      <c r="BB22" s="373">
        <f>IF($BC$3="４週",AZ22/4,IF($BC$3="暦月",(AZ22/($BC$8/7)),""))</f>
        <v>0</v>
      </c>
      <c r="BC22" s="372"/>
      <c r="BD22" s="368"/>
      <c r="BE22" s="369"/>
      <c r="BF22" s="369"/>
      <c r="BG22" s="369"/>
      <c r="BH22" s="370"/>
    </row>
    <row r="23" spans="2:60" ht="20.25" customHeight="1" x14ac:dyDescent="0.4">
      <c r="B23" s="123"/>
      <c r="C23" s="533"/>
      <c r="D23" s="534"/>
      <c r="E23" s="535"/>
      <c r="F23" s="128"/>
      <c r="G23" s="129">
        <f>C21</f>
        <v>0</v>
      </c>
      <c r="H23" s="518"/>
      <c r="I23" s="594"/>
      <c r="J23" s="595"/>
      <c r="K23" s="595"/>
      <c r="L23" s="596"/>
      <c r="M23" s="603"/>
      <c r="N23" s="604"/>
      <c r="O23" s="605"/>
      <c r="P23" s="231" t="s">
        <v>209</v>
      </c>
      <c r="Q23" s="232"/>
      <c r="R23" s="232"/>
      <c r="S23" s="233"/>
      <c r="T23" s="234"/>
      <c r="U23" s="95" t="str">
        <f>IF(U21="","",VLOOKUP(U21,'シフト記号表（勤務時間帯） (3)'!$D$6:$Z$47,23,FALSE))</f>
        <v/>
      </c>
      <c r="V23" s="96" t="str">
        <f>IF(V21="","",VLOOKUP(V21,'シフト記号表（勤務時間帯） (3)'!$D$6:$Z$47,23,FALSE))</f>
        <v/>
      </c>
      <c r="W23" s="96" t="str">
        <f>IF(W21="","",VLOOKUP(W21,'シフト記号表（勤務時間帯） (3)'!$D$6:$Z$47,23,FALSE))</f>
        <v/>
      </c>
      <c r="X23" s="96" t="str">
        <f>IF(X21="","",VLOOKUP(X21,'シフト記号表（勤務時間帯） (3)'!$D$6:$Z$47,23,FALSE))</f>
        <v/>
      </c>
      <c r="Y23" s="96" t="str">
        <f>IF(Y21="","",VLOOKUP(Y21,'シフト記号表（勤務時間帯） (3)'!$D$6:$Z$47,23,FALSE))</f>
        <v/>
      </c>
      <c r="Z23" s="96" t="str">
        <f>IF(Z21="","",VLOOKUP(Z21,'シフト記号表（勤務時間帯） (3)'!$D$6:$Z$47,23,FALSE))</f>
        <v/>
      </c>
      <c r="AA23" s="97" t="str">
        <f>IF(AA21="","",VLOOKUP(AA21,'シフト記号表（勤務時間帯） (3)'!$D$6:$Z$47,23,FALSE))</f>
        <v/>
      </c>
      <c r="AB23" s="95" t="str">
        <f>IF(AB21="","",VLOOKUP(AB21,'シフト記号表（勤務時間帯） (3)'!$D$6:$Z$47,23,FALSE))</f>
        <v/>
      </c>
      <c r="AC23" s="96" t="str">
        <f>IF(AC21="","",VLOOKUP(AC21,'シフト記号表（勤務時間帯） (3)'!$D$6:$Z$47,23,FALSE))</f>
        <v/>
      </c>
      <c r="AD23" s="96" t="str">
        <f>IF(AD21="","",VLOOKUP(AD21,'シフト記号表（勤務時間帯） (3)'!$D$6:$Z$47,23,FALSE))</f>
        <v/>
      </c>
      <c r="AE23" s="96" t="str">
        <f>IF(AE21="","",VLOOKUP(AE21,'シフト記号表（勤務時間帯） (3)'!$D$6:$Z$47,23,FALSE))</f>
        <v/>
      </c>
      <c r="AF23" s="96" t="str">
        <f>IF(AF21="","",VLOOKUP(AF21,'シフト記号表（勤務時間帯） (3)'!$D$6:$Z$47,23,FALSE))</f>
        <v/>
      </c>
      <c r="AG23" s="96" t="str">
        <f>IF(AG21="","",VLOOKUP(AG21,'シフト記号表（勤務時間帯） (3)'!$D$6:$Z$47,23,FALSE))</f>
        <v/>
      </c>
      <c r="AH23" s="97" t="str">
        <f>IF(AH21="","",VLOOKUP(AH21,'シフト記号表（勤務時間帯） (3)'!$D$6:$Z$47,23,FALSE))</f>
        <v/>
      </c>
      <c r="AI23" s="95" t="str">
        <f>IF(AI21="","",VLOOKUP(AI21,'シフト記号表（勤務時間帯） (3)'!$D$6:$Z$47,23,FALSE))</f>
        <v/>
      </c>
      <c r="AJ23" s="96" t="str">
        <f>IF(AJ21="","",VLOOKUP(AJ21,'シフト記号表（勤務時間帯） (3)'!$D$6:$Z$47,23,FALSE))</f>
        <v/>
      </c>
      <c r="AK23" s="96" t="str">
        <f>IF(AK21="","",VLOOKUP(AK21,'シフト記号表（勤務時間帯） (3)'!$D$6:$Z$47,23,FALSE))</f>
        <v/>
      </c>
      <c r="AL23" s="96" t="str">
        <f>IF(AL21="","",VLOOKUP(AL21,'シフト記号表（勤務時間帯） (3)'!$D$6:$Z$47,23,FALSE))</f>
        <v/>
      </c>
      <c r="AM23" s="96" t="str">
        <f>IF(AM21="","",VLOOKUP(AM21,'シフト記号表（勤務時間帯） (3)'!$D$6:$Z$47,23,FALSE))</f>
        <v/>
      </c>
      <c r="AN23" s="96" t="str">
        <f>IF(AN21="","",VLOOKUP(AN21,'シフト記号表（勤務時間帯） (3)'!$D$6:$Z$47,23,FALSE))</f>
        <v/>
      </c>
      <c r="AO23" s="97" t="str">
        <f>IF(AO21="","",VLOOKUP(AO21,'シフト記号表（勤務時間帯） (3)'!$D$6:$Z$47,23,FALSE))</f>
        <v/>
      </c>
      <c r="AP23" s="95" t="str">
        <f>IF(AP21="","",VLOOKUP(AP21,'シフト記号表（勤務時間帯） (3)'!$D$6:$Z$47,23,FALSE))</f>
        <v/>
      </c>
      <c r="AQ23" s="96" t="str">
        <f>IF(AQ21="","",VLOOKUP(AQ21,'シフト記号表（勤務時間帯） (3)'!$D$6:$Z$47,23,FALSE))</f>
        <v/>
      </c>
      <c r="AR23" s="96" t="str">
        <f>IF(AR21="","",VLOOKUP(AR21,'シフト記号表（勤務時間帯） (3)'!$D$6:$Z$47,23,FALSE))</f>
        <v/>
      </c>
      <c r="AS23" s="96" t="str">
        <f>IF(AS21="","",VLOOKUP(AS21,'シフト記号表（勤務時間帯） (3)'!$D$6:$Z$47,23,FALSE))</f>
        <v/>
      </c>
      <c r="AT23" s="96" t="str">
        <f>IF(AT21="","",VLOOKUP(AT21,'シフト記号表（勤務時間帯） (3)'!$D$6:$Z$47,23,FALSE))</f>
        <v/>
      </c>
      <c r="AU23" s="96" t="str">
        <f>IF(AU21="","",VLOOKUP(AU21,'シフト記号表（勤務時間帯） (3)'!$D$6:$Z$47,23,FALSE))</f>
        <v/>
      </c>
      <c r="AV23" s="97" t="str">
        <f>IF(AV21="","",VLOOKUP(AV21,'シフト記号表（勤務時間帯） (3)'!$D$6:$Z$47,23,FALSE))</f>
        <v/>
      </c>
      <c r="AW23" s="95" t="str">
        <f>IF(AW21="","",VLOOKUP(AW21,'シフト記号表（勤務時間帯） (3)'!$D$6:$Z$47,23,FALSE))</f>
        <v/>
      </c>
      <c r="AX23" s="96" t="str">
        <f>IF(AX21="","",VLOOKUP(AX21,'シフト記号表（勤務時間帯） (3)'!$D$6:$Z$47,23,FALSE))</f>
        <v/>
      </c>
      <c r="AY23" s="96" t="str">
        <f>IF(AY21="","",VLOOKUP(AY21,'シフト記号表（勤務時間帯） (3)'!$D$6:$Z$47,23,FALSE))</f>
        <v/>
      </c>
      <c r="AZ23" s="615">
        <f>IF($BC$3="４週",SUM(U23:AV23),IF($BC$3="暦月",SUM(U23:AY23),""))</f>
        <v>0</v>
      </c>
      <c r="BA23" s="616"/>
      <c r="BB23" s="617">
        <f>IF($BC$3="４週",AZ23/4,IF($BC$3="暦月",(AZ23/($BC$8/7)),""))</f>
        <v>0</v>
      </c>
      <c r="BC23" s="616"/>
      <c r="BD23" s="497"/>
      <c r="BE23" s="498"/>
      <c r="BF23" s="498"/>
      <c r="BG23" s="498"/>
      <c r="BH23" s="499"/>
    </row>
    <row r="24" spans="2:60" ht="20.25" customHeight="1" x14ac:dyDescent="0.4">
      <c r="B24" s="235"/>
      <c r="C24" s="376"/>
      <c r="D24" s="385"/>
      <c r="E24" s="377"/>
      <c r="F24" s="126"/>
      <c r="G24" s="124"/>
      <c r="H24" s="517"/>
      <c r="I24" s="380"/>
      <c r="J24" s="592"/>
      <c r="K24" s="592"/>
      <c r="L24" s="381"/>
      <c r="M24" s="597"/>
      <c r="N24" s="598"/>
      <c r="O24" s="599"/>
      <c r="P24" s="236" t="s">
        <v>18</v>
      </c>
      <c r="Q24" s="237"/>
      <c r="R24" s="237"/>
      <c r="S24" s="238"/>
      <c r="T24" s="239"/>
      <c r="U24" s="201"/>
      <c r="V24" s="202"/>
      <c r="W24" s="202"/>
      <c r="X24" s="202"/>
      <c r="Y24" s="202"/>
      <c r="Z24" s="202"/>
      <c r="AA24" s="203"/>
      <c r="AB24" s="201"/>
      <c r="AC24" s="202"/>
      <c r="AD24" s="202"/>
      <c r="AE24" s="202"/>
      <c r="AF24" s="202"/>
      <c r="AG24" s="202"/>
      <c r="AH24" s="203"/>
      <c r="AI24" s="201"/>
      <c r="AJ24" s="202"/>
      <c r="AK24" s="202"/>
      <c r="AL24" s="202"/>
      <c r="AM24" s="202"/>
      <c r="AN24" s="202"/>
      <c r="AO24" s="203"/>
      <c r="AP24" s="201"/>
      <c r="AQ24" s="202"/>
      <c r="AR24" s="202"/>
      <c r="AS24" s="202"/>
      <c r="AT24" s="202"/>
      <c r="AU24" s="202"/>
      <c r="AV24" s="203"/>
      <c r="AW24" s="201"/>
      <c r="AX24" s="202"/>
      <c r="AY24" s="202"/>
      <c r="AZ24" s="606"/>
      <c r="BA24" s="607"/>
      <c r="BB24" s="614"/>
      <c r="BC24" s="607"/>
      <c r="BD24" s="365"/>
      <c r="BE24" s="366"/>
      <c r="BF24" s="366"/>
      <c r="BG24" s="366"/>
      <c r="BH24" s="367"/>
    </row>
    <row r="25" spans="2:60" ht="20.25" customHeight="1" x14ac:dyDescent="0.4">
      <c r="B25" s="226">
        <f>B22+1</f>
        <v>2</v>
      </c>
      <c r="C25" s="378"/>
      <c r="D25" s="387"/>
      <c r="E25" s="379"/>
      <c r="F25" s="127">
        <f>C24</f>
        <v>0</v>
      </c>
      <c r="G25" s="125"/>
      <c r="H25" s="453"/>
      <c r="I25" s="382"/>
      <c r="J25" s="593"/>
      <c r="K25" s="593"/>
      <c r="L25" s="383"/>
      <c r="M25" s="600"/>
      <c r="N25" s="601"/>
      <c r="O25" s="602"/>
      <c r="P25" s="227" t="s">
        <v>208</v>
      </c>
      <c r="Q25" s="228"/>
      <c r="R25" s="228"/>
      <c r="S25" s="229"/>
      <c r="T25" s="230"/>
      <c r="U25" s="145" t="str">
        <f>IF(U24="","",VLOOKUP(U24,'シフト記号表（勤務時間帯） (3)'!$D$6:$X$47,21,FALSE))</f>
        <v/>
      </c>
      <c r="V25" s="146" t="str">
        <f>IF(V24="","",VLOOKUP(V24,'シフト記号表（勤務時間帯） (3)'!$D$6:$X$47,21,FALSE))</f>
        <v/>
      </c>
      <c r="W25" s="146" t="str">
        <f>IF(W24="","",VLOOKUP(W24,'シフト記号表（勤務時間帯） (3)'!$D$6:$X$47,21,FALSE))</f>
        <v/>
      </c>
      <c r="X25" s="146" t="str">
        <f>IF(X24="","",VLOOKUP(X24,'シフト記号表（勤務時間帯） (3)'!$D$6:$X$47,21,FALSE))</f>
        <v/>
      </c>
      <c r="Y25" s="146" t="str">
        <f>IF(Y24="","",VLOOKUP(Y24,'シフト記号表（勤務時間帯） (3)'!$D$6:$X$47,21,FALSE))</f>
        <v/>
      </c>
      <c r="Z25" s="146" t="str">
        <f>IF(Z24="","",VLOOKUP(Z24,'シフト記号表（勤務時間帯） (3)'!$D$6:$X$47,21,FALSE))</f>
        <v/>
      </c>
      <c r="AA25" s="147" t="str">
        <f>IF(AA24="","",VLOOKUP(AA24,'シフト記号表（勤務時間帯） (3)'!$D$6:$X$47,21,FALSE))</f>
        <v/>
      </c>
      <c r="AB25" s="145" t="str">
        <f>IF(AB24="","",VLOOKUP(AB24,'シフト記号表（勤務時間帯） (3)'!$D$6:$X$47,21,FALSE))</f>
        <v/>
      </c>
      <c r="AC25" s="146" t="str">
        <f>IF(AC24="","",VLOOKUP(AC24,'シフト記号表（勤務時間帯） (3)'!$D$6:$X$47,21,FALSE))</f>
        <v/>
      </c>
      <c r="AD25" s="146" t="str">
        <f>IF(AD24="","",VLOOKUP(AD24,'シフト記号表（勤務時間帯） (3)'!$D$6:$X$47,21,FALSE))</f>
        <v/>
      </c>
      <c r="AE25" s="146" t="str">
        <f>IF(AE24="","",VLOOKUP(AE24,'シフト記号表（勤務時間帯） (3)'!$D$6:$X$47,21,FALSE))</f>
        <v/>
      </c>
      <c r="AF25" s="146" t="str">
        <f>IF(AF24="","",VLOOKUP(AF24,'シフト記号表（勤務時間帯） (3)'!$D$6:$X$47,21,FALSE))</f>
        <v/>
      </c>
      <c r="AG25" s="146" t="str">
        <f>IF(AG24="","",VLOOKUP(AG24,'シフト記号表（勤務時間帯） (3)'!$D$6:$X$47,21,FALSE))</f>
        <v/>
      </c>
      <c r="AH25" s="147" t="str">
        <f>IF(AH24="","",VLOOKUP(AH24,'シフト記号表（勤務時間帯） (3)'!$D$6:$X$47,21,FALSE))</f>
        <v/>
      </c>
      <c r="AI25" s="145" t="str">
        <f>IF(AI24="","",VLOOKUP(AI24,'シフト記号表（勤務時間帯） (3)'!$D$6:$X$47,21,FALSE))</f>
        <v/>
      </c>
      <c r="AJ25" s="146" t="str">
        <f>IF(AJ24="","",VLOOKUP(AJ24,'シフト記号表（勤務時間帯） (3)'!$D$6:$X$47,21,FALSE))</f>
        <v/>
      </c>
      <c r="AK25" s="146" t="str">
        <f>IF(AK24="","",VLOOKUP(AK24,'シフト記号表（勤務時間帯） (3)'!$D$6:$X$47,21,FALSE))</f>
        <v/>
      </c>
      <c r="AL25" s="146" t="str">
        <f>IF(AL24="","",VLOOKUP(AL24,'シフト記号表（勤務時間帯） (3)'!$D$6:$X$47,21,FALSE))</f>
        <v/>
      </c>
      <c r="AM25" s="146" t="str">
        <f>IF(AM24="","",VLOOKUP(AM24,'シフト記号表（勤務時間帯） (3)'!$D$6:$X$47,21,FALSE))</f>
        <v/>
      </c>
      <c r="AN25" s="146" t="str">
        <f>IF(AN24="","",VLOOKUP(AN24,'シフト記号表（勤務時間帯） (3)'!$D$6:$X$47,21,FALSE))</f>
        <v/>
      </c>
      <c r="AO25" s="147" t="str">
        <f>IF(AO24="","",VLOOKUP(AO24,'シフト記号表（勤務時間帯） (3)'!$D$6:$X$47,21,FALSE))</f>
        <v/>
      </c>
      <c r="AP25" s="145" t="str">
        <f>IF(AP24="","",VLOOKUP(AP24,'シフト記号表（勤務時間帯） (3)'!$D$6:$X$47,21,FALSE))</f>
        <v/>
      </c>
      <c r="AQ25" s="146" t="str">
        <f>IF(AQ24="","",VLOOKUP(AQ24,'シフト記号表（勤務時間帯） (3)'!$D$6:$X$47,21,FALSE))</f>
        <v/>
      </c>
      <c r="AR25" s="146" t="str">
        <f>IF(AR24="","",VLOOKUP(AR24,'シフト記号表（勤務時間帯） (3)'!$D$6:$X$47,21,FALSE))</f>
        <v/>
      </c>
      <c r="AS25" s="146" t="str">
        <f>IF(AS24="","",VLOOKUP(AS24,'シフト記号表（勤務時間帯） (3)'!$D$6:$X$47,21,FALSE))</f>
        <v/>
      </c>
      <c r="AT25" s="146" t="str">
        <f>IF(AT24="","",VLOOKUP(AT24,'シフト記号表（勤務時間帯） (3)'!$D$6:$X$47,21,FALSE))</f>
        <v/>
      </c>
      <c r="AU25" s="146" t="str">
        <f>IF(AU24="","",VLOOKUP(AU24,'シフト記号表（勤務時間帯） (3)'!$D$6:$X$47,21,FALSE))</f>
        <v/>
      </c>
      <c r="AV25" s="147" t="str">
        <f>IF(AV24="","",VLOOKUP(AV24,'シフト記号表（勤務時間帯） (3)'!$D$6:$X$47,21,FALSE))</f>
        <v/>
      </c>
      <c r="AW25" s="145" t="str">
        <f>IF(AW24="","",VLOOKUP(AW24,'シフト記号表（勤務時間帯） (3)'!$D$6:$X$47,21,FALSE))</f>
        <v/>
      </c>
      <c r="AX25" s="146" t="str">
        <f>IF(AX24="","",VLOOKUP(AX24,'シフト記号表（勤務時間帯） (3)'!$D$6:$X$47,21,FALSE))</f>
        <v/>
      </c>
      <c r="AY25" s="146" t="str">
        <f>IF(AY24="","",VLOOKUP(AY24,'シフト記号表（勤務時間帯） (3)'!$D$6:$X$47,21,FALSE))</f>
        <v/>
      </c>
      <c r="AZ25" s="371">
        <f>IF($BC$3="４週",SUM(U25:AV25),IF($BC$3="暦月",SUM(U25:AY25),""))</f>
        <v>0</v>
      </c>
      <c r="BA25" s="372"/>
      <c r="BB25" s="373">
        <f>IF($BC$3="４週",AZ25/4,IF($BC$3="暦月",(AZ25/($BC$8/7)),""))</f>
        <v>0</v>
      </c>
      <c r="BC25" s="372"/>
      <c r="BD25" s="368"/>
      <c r="BE25" s="369"/>
      <c r="BF25" s="369"/>
      <c r="BG25" s="369"/>
      <c r="BH25" s="370"/>
    </row>
    <row r="26" spans="2:60" ht="20.25" customHeight="1" x14ac:dyDescent="0.4">
      <c r="B26" s="123"/>
      <c r="C26" s="533"/>
      <c r="D26" s="534"/>
      <c r="E26" s="535"/>
      <c r="F26" s="128"/>
      <c r="G26" s="129">
        <f>C24</f>
        <v>0</v>
      </c>
      <c r="H26" s="518"/>
      <c r="I26" s="594"/>
      <c r="J26" s="595"/>
      <c r="K26" s="595"/>
      <c r="L26" s="596"/>
      <c r="M26" s="603"/>
      <c r="N26" s="604"/>
      <c r="O26" s="605"/>
      <c r="P26" s="231" t="s">
        <v>209</v>
      </c>
      <c r="Q26" s="232"/>
      <c r="R26" s="232"/>
      <c r="S26" s="233"/>
      <c r="T26" s="234"/>
      <c r="U26" s="95" t="str">
        <f>IF(U24="","",VLOOKUP(U24,'シフト記号表（勤務時間帯） (3)'!$D$6:$Z$47,23,FALSE))</f>
        <v/>
      </c>
      <c r="V26" s="96" t="str">
        <f>IF(V24="","",VLOOKUP(V24,'シフト記号表（勤務時間帯） (3)'!$D$6:$Z$47,23,FALSE))</f>
        <v/>
      </c>
      <c r="W26" s="96" t="str">
        <f>IF(W24="","",VLOOKUP(W24,'シフト記号表（勤務時間帯） (3)'!$D$6:$Z$47,23,FALSE))</f>
        <v/>
      </c>
      <c r="X26" s="96" t="str">
        <f>IF(X24="","",VLOOKUP(X24,'シフト記号表（勤務時間帯） (3)'!$D$6:$Z$47,23,FALSE))</f>
        <v/>
      </c>
      <c r="Y26" s="96" t="str">
        <f>IF(Y24="","",VLOOKUP(Y24,'シフト記号表（勤務時間帯） (3)'!$D$6:$Z$47,23,FALSE))</f>
        <v/>
      </c>
      <c r="Z26" s="96" t="str">
        <f>IF(Z24="","",VLOOKUP(Z24,'シフト記号表（勤務時間帯） (3)'!$D$6:$Z$47,23,FALSE))</f>
        <v/>
      </c>
      <c r="AA26" s="97" t="str">
        <f>IF(AA24="","",VLOOKUP(AA24,'シフト記号表（勤務時間帯） (3)'!$D$6:$Z$47,23,FALSE))</f>
        <v/>
      </c>
      <c r="AB26" s="95" t="str">
        <f>IF(AB24="","",VLOOKUP(AB24,'シフト記号表（勤務時間帯） (3)'!$D$6:$Z$47,23,FALSE))</f>
        <v/>
      </c>
      <c r="AC26" s="96" t="str">
        <f>IF(AC24="","",VLOOKUP(AC24,'シフト記号表（勤務時間帯） (3)'!$D$6:$Z$47,23,FALSE))</f>
        <v/>
      </c>
      <c r="AD26" s="96" t="str">
        <f>IF(AD24="","",VLOOKUP(AD24,'シフト記号表（勤務時間帯） (3)'!$D$6:$Z$47,23,FALSE))</f>
        <v/>
      </c>
      <c r="AE26" s="96" t="str">
        <f>IF(AE24="","",VLOOKUP(AE24,'シフト記号表（勤務時間帯） (3)'!$D$6:$Z$47,23,FALSE))</f>
        <v/>
      </c>
      <c r="AF26" s="96" t="str">
        <f>IF(AF24="","",VLOOKUP(AF24,'シフト記号表（勤務時間帯） (3)'!$D$6:$Z$47,23,FALSE))</f>
        <v/>
      </c>
      <c r="AG26" s="96" t="str">
        <f>IF(AG24="","",VLOOKUP(AG24,'シフト記号表（勤務時間帯） (3)'!$D$6:$Z$47,23,FALSE))</f>
        <v/>
      </c>
      <c r="AH26" s="97" t="str">
        <f>IF(AH24="","",VLOOKUP(AH24,'シフト記号表（勤務時間帯） (3)'!$D$6:$Z$47,23,FALSE))</f>
        <v/>
      </c>
      <c r="AI26" s="95" t="str">
        <f>IF(AI24="","",VLOOKUP(AI24,'シフト記号表（勤務時間帯） (3)'!$D$6:$Z$47,23,FALSE))</f>
        <v/>
      </c>
      <c r="AJ26" s="96" t="str">
        <f>IF(AJ24="","",VLOOKUP(AJ24,'シフト記号表（勤務時間帯） (3)'!$D$6:$Z$47,23,FALSE))</f>
        <v/>
      </c>
      <c r="AK26" s="96" t="str">
        <f>IF(AK24="","",VLOOKUP(AK24,'シフト記号表（勤務時間帯） (3)'!$D$6:$Z$47,23,FALSE))</f>
        <v/>
      </c>
      <c r="AL26" s="96" t="str">
        <f>IF(AL24="","",VLOOKUP(AL24,'シフト記号表（勤務時間帯） (3)'!$D$6:$Z$47,23,FALSE))</f>
        <v/>
      </c>
      <c r="AM26" s="96" t="str">
        <f>IF(AM24="","",VLOOKUP(AM24,'シフト記号表（勤務時間帯） (3)'!$D$6:$Z$47,23,FALSE))</f>
        <v/>
      </c>
      <c r="AN26" s="96" t="str">
        <f>IF(AN24="","",VLOOKUP(AN24,'シフト記号表（勤務時間帯） (3)'!$D$6:$Z$47,23,FALSE))</f>
        <v/>
      </c>
      <c r="AO26" s="97" t="str">
        <f>IF(AO24="","",VLOOKUP(AO24,'シフト記号表（勤務時間帯） (3)'!$D$6:$Z$47,23,FALSE))</f>
        <v/>
      </c>
      <c r="AP26" s="95" t="str">
        <f>IF(AP24="","",VLOOKUP(AP24,'シフト記号表（勤務時間帯） (3)'!$D$6:$Z$47,23,FALSE))</f>
        <v/>
      </c>
      <c r="AQ26" s="96" t="str">
        <f>IF(AQ24="","",VLOOKUP(AQ24,'シフト記号表（勤務時間帯） (3)'!$D$6:$Z$47,23,FALSE))</f>
        <v/>
      </c>
      <c r="AR26" s="96" t="str">
        <f>IF(AR24="","",VLOOKUP(AR24,'シフト記号表（勤務時間帯） (3)'!$D$6:$Z$47,23,FALSE))</f>
        <v/>
      </c>
      <c r="AS26" s="96" t="str">
        <f>IF(AS24="","",VLOOKUP(AS24,'シフト記号表（勤務時間帯） (3)'!$D$6:$Z$47,23,FALSE))</f>
        <v/>
      </c>
      <c r="AT26" s="96" t="str">
        <f>IF(AT24="","",VLOOKUP(AT24,'シフト記号表（勤務時間帯） (3)'!$D$6:$Z$47,23,FALSE))</f>
        <v/>
      </c>
      <c r="AU26" s="96" t="str">
        <f>IF(AU24="","",VLOOKUP(AU24,'シフト記号表（勤務時間帯） (3)'!$D$6:$Z$47,23,FALSE))</f>
        <v/>
      </c>
      <c r="AV26" s="97" t="str">
        <f>IF(AV24="","",VLOOKUP(AV24,'シフト記号表（勤務時間帯） (3)'!$D$6:$Z$47,23,FALSE))</f>
        <v/>
      </c>
      <c r="AW26" s="95" t="str">
        <f>IF(AW24="","",VLOOKUP(AW24,'シフト記号表（勤務時間帯） (3)'!$D$6:$Z$47,23,FALSE))</f>
        <v/>
      </c>
      <c r="AX26" s="96" t="str">
        <f>IF(AX24="","",VLOOKUP(AX24,'シフト記号表（勤務時間帯） (3)'!$D$6:$Z$47,23,FALSE))</f>
        <v/>
      </c>
      <c r="AY26" s="96" t="str">
        <f>IF(AY24="","",VLOOKUP(AY24,'シフト記号表（勤務時間帯） (3)'!$D$6:$Z$47,23,FALSE))</f>
        <v/>
      </c>
      <c r="AZ26" s="615">
        <f>IF($BC$3="４週",SUM(U26:AV26),IF($BC$3="暦月",SUM(U26:AY26),""))</f>
        <v>0</v>
      </c>
      <c r="BA26" s="616"/>
      <c r="BB26" s="617">
        <f>IF($BC$3="４週",AZ26/4,IF($BC$3="暦月",(AZ26/($BC$8/7)),""))</f>
        <v>0</v>
      </c>
      <c r="BC26" s="616"/>
      <c r="BD26" s="497"/>
      <c r="BE26" s="498"/>
      <c r="BF26" s="498"/>
      <c r="BG26" s="498"/>
      <c r="BH26" s="499"/>
    </row>
    <row r="27" spans="2:60" ht="20.25" customHeight="1" x14ac:dyDescent="0.4">
      <c r="B27" s="235"/>
      <c r="C27" s="376"/>
      <c r="D27" s="385"/>
      <c r="E27" s="377"/>
      <c r="F27" s="127"/>
      <c r="G27" s="125"/>
      <c r="H27" s="619"/>
      <c r="I27" s="380"/>
      <c r="J27" s="592"/>
      <c r="K27" s="592"/>
      <c r="L27" s="381"/>
      <c r="M27" s="597"/>
      <c r="N27" s="598"/>
      <c r="O27" s="599"/>
      <c r="P27" s="236" t="s">
        <v>18</v>
      </c>
      <c r="Q27" s="237"/>
      <c r="R27" s="237"/>
      <c r="S27" s="238"/>
      <c r="T27" s="239"/>
      <c r="U27" s="201"/>
      <c r="V27" s="202"/>
      <c r="W27" s="202"/>
      <c r="X27" s="202"/>
      <c r="Y27" s="202"/>
      <c r="Z27" s="202"/>
      <c r="AA27" s="203"/>
      <c r="AB27" s="201"/>
      <c r="AC27" s="202"/>
      <c r="AD27" s="202"/>
      <c r="AE27" s="202"/>
      <c r="AF27" s="202"/>
      <c r="AG27" s="202"/>
      <c r="AH27" s="203"/>
      <c r="AI27" s="201"/>
      <c r="AJ27" s="202"/>
      <c r="AK27" s="202"/>
      <c r="AL27" s="202"/>
      <c r="AM27" s="202"/>
      <c r="AN27" s="202"/>
      <c r="AO27" s="203"/>
      <c r="AP27" s="201"/>
      <c r="AQ27" s="202"/>
      <c r="AR27" s="202"/>
      <c r="AS27" s="202"/>
      <c r="AT27" s="202"/>
      <c r="AU27" s="202"/>
      <c r="AV27" s="203"/>
      <c r="AW27" s="201"/>
      <c r="AX27" s="202"/>
      <c r="AY27" s="202"/>
      <c r="AZ27" s="606"/>
      <c r="BA27" s="607"/>
      <c r="BB27" s="614"/>
      <c r="BC27" s="607"/>
      <c r="BD27" s="365"/>
      <c r="BE27" s="366"/>
      <c r="BF27" s="366"/>
      <c r="BG27" s="366"/>
      <c r="BH27" s="367"/>
    </row>
    <row r="28" spans="2:60" ht="20.25" customHeight="1" x14ac:dyDescent="0.4">
      <c r="B28" s="226">
        <f>B25+1</f>
        <v>3</v>
      </c>
      <c r="C28" s="378"/>
      <c r="D28" s="387"/>
      <c r="E28" s="379"/>
      <c r="F28" s="127">
        <f>C27</f>
        <v>0</v>
      </c>
      <c r="G28" s="125"/>
      <c r="H28" s="453"/>
      <c r="I28" s="382"/>
      <c r="J28" s="593"/>
      <c r="K28" s="593"/>
      <c r="L28" s="383"/>
      <c r="M28" s="600"/>
      <c r="N28" s="601"/>
      <c r="O28" s="602"/>
      <c r="P28" s="227" t="s">
        <v>208</v>
      </c>
      <c r="Q28" s="228"/>
      <c r="R28" s="228"/>
      <c r="S28" s="229"/>
      <c r="T28" s="230"/>
      <c r="U28" s="145" t="str">
        <f>IF(U27="","",VLOOKUP(U27,'シフト記号表（勤務時間帯） (3)'!$D$6:$X$47,21,FALSE))</f>
        <v/>
      </c>
      <c r="V28" s="146" t="str">
        <f>IF(V27="","",VLOOKUP(V27,'シフト記号表（勤務時間帯） (3)'!$D$6:$X$47,21,FALSE))</f>
        <v/>
      </c>
      <c r="W28" s="146" t="str">
        <f>IF(W27="","",VLOOKUP(W27,'シフト記号表（勤務時間帯） (3)'!$D$6:$X$47,21,FALSE))</f>
        <v/>
      </c>
      <c r="X28" s="146" t="str">
        <f>IF(X27="","",VLOOKUP(X27,'シフト記号表（勤務時間帯） (3)'!$D$6:$X$47,21,FALSE))</f>
        <v/>
      </c>
      <c r="Y28" s="146" t="str">
        <f>IF(Y27="","",VLOOKUP(Y27,'シフト記号表（勤務時間帯） (3)'!$D$6:$X$47,21,FALSE))</f>
        <v/>
      </c>
      <c r="Z28" s="146" t="str">
        <f>IF(Z27="","",VLOOKUP(Z27,'シフト記号表（勤務時間帯） (3)'!$D$6:$X$47,21,FALSE))</f>
        <v/>
      </c>
      <c r="AA28" s="147" t="str">
        <f>IF(AA27="","",VLOOKUP(AA27,'シフト記号表（勤務時間帯） (3)'!$D$6:$X$47,21,FALSE))</f>
        <v/>
      </c>
      <c r="AB28" s="145" t="str">
        <f>IF(AB27="","",VLOOKUP(AB27,'シフト記号表（勤務時間帯） (3)'!$D$6:$X$47,21,FALSE))</f>
        <v/>
      </c>
      <c r="AC28" s="146" t="str">
        <f>IF(AC27="","",VLOOKUP(AC27,'シフト記号表（勤務時間帯） (3)'!$D$6:$X$47,21,FALSE))</f>
        <v/>
      </c>
      <c r="AD28" s="146" t="str">
        <f>IF(AD27="","",VLOOKUP(AD27,'シフト記号表（勤務時間帯） (3)'!$D$6:$X$47,21,FALSE))</f>
        <v/>
      </c>
      <c r="AE28" s="146" t="str">
        <f>IF(AE27="","",VLOOKUP(AE27,'シフト記号表（勤務時間帯） (3)'!$D$6:$X$47,21,FALSE))</f>
        <v/>
      </c>
      <c r="AF28" s="146" t="str">
        <f>IF(AF27="","",VLOOKUP(AF27,'シフト記号表（勤務時間帯） (3)'!$D$6:$X$47,21,FALSE))</f>
        <v/>
      </c>
      <c r="AG28" s="146" t="str">
        <f>IF(AG27="","",VLOOKUP(AG27,'シフト記号表（勤務時間帯） (3)'!$D$6:$X$47,21,FALSE))</f>
        <v/>
      </c>
      <c r="AH28" s="147" t="str">
        <f>IF(AH27="","",VLOOKUP(AH27,'シフト記号表（勤務時間帯） (3)'!$D$6:$X$47,21,FALSE))</f>
        <v/>
      </c>
      <c r="AI28" s="145" t="str">
        <f>IF(AI27="","",VLOOKUP(AI27,'シフト記号表（勤務時間帯） (3)'!$D$6:$X$47,21,FALSE))</f>
        <v/>
      </c>
      <c r="AJ28" s="146" t="str">
        <f>IF(AJ27="","",VLOOKUP(AJ27,'シフト記号表（勤務時間帯） (3)'!$D$6:$X$47,21,FALSE))</f>
        <v/>
      </c>
      <c r="AK28" s="146" t="str">
        <f>IF(AK27="","",VLOOKUP(AK27,'シフト記号表（勤務時間帯） (3)'!$D$6:$X$47,21,FALSE))</f>
        <v/>
      </c>
      <c r="AL28" s="146" t="str">
        <f>IF(AL27="","",VLOOKUP(AL27,'シフト記号表（勤務時間帯） (3)'!$D$6:$X$47,21,FALSE))</f>
        <v/>
      </c>
      <c r="AM28" s="146" t="str">
        <f>IF(AM27="","",VLOOKUP(AM27,'シフト記号表（勤務時間帯） (3)'!$D$6:$X$47,21,FALSE))</f>
        <v/>
      </c>
      <c r="AN28" s="146" t="str">
        <f>IF(AN27="","",VLOOKUP(AN27,'シフト記号表（勤務時間帯） (3)'!$D$6:$X$47,21,FALSE))</f>
        <v/>
      </c>
      <c r="AO28" s="147" t="str">
        <f>IF(AO27="","",VLOOKUP(AO27,'シフト記号表（勤務時間帯） (3)'!$D$6:$X$47,21,FALSE))</f>
        <v/>
      </c>
      <c r="AP28" s="145" t="str">
        <f>IF(AP27="","",VLOOKUP(AP27,'シフト記号表（勤務時間帯） (3)'!$D$6:$X$47,21,FALSE))</f>
        <v/>
      </c>
      <c r="AQ28" s="146" t="str">
        <f>IF(AQ27="","",VLOOKUP(AQ27,'シフト記号表（勤務時間帯） (3)'!$D$6:$X$47,21,FALSE))</f>
        <v/>
      </c>
      <c r="AR28" s="146" t="str">
        <f>IF(AR27="","",VLOOKUP(AR27,'シフト記号表（勤務時間帯） (3)'!$D$6:$X$47,21,FALSE))</f>
        <v/>
      </c>
      <c r="AS28" s="146" t="str">
        <f>IF(AS27="","",VLOOKUP(AS27,'シフト記号表（勤務時間帯） (3)'!$D$6:$X$47,21,FALSE))</f>
        <v/>
      </c>
      <c r="AT28" s="146" t="str">
        <f>IF(AT27="","",VLOOKUP(AT27,'シフト記号表（勤務時間帯） (3)'!$D$6:$X$47,21,FALSE))</f>
        <v/>
      </c>
      <c r="AU28" s="146" t="str">
        <f>IF(AU27="","",VLOOKUP(AU27,'シフト記号表（勤務時間帯） (3)'!$D$6:$X$47,21,FALSE))</f>
        <v/>
      </c>
      <c r="AV28" s="147" t="str">
        <f>IF(AV27="","",VLOOKUP(AV27,'シフト記号表（勤務時間帯） (3)'!$D$6:$X$47,21,FALSE))</f>
        <v/>
      </c>
      <c r="AW28" s="145" t="str">
        <f>IF(AW27="","",VLOOKUP(AW27,'シフト記号表（勤務時間帯） (3)'!$D$6:$X$47,21,FALSE))</f>
        <v/>
      </c>
      <c r="AX28" s="146" t="str">
        <f>IF(AX27="","",VLOOKUP(AX27,'シフト記号表（勤務時間帯） (3)'!$D$6:$X$47,21,FALSE))</f>
        <v/>
      </c>
      <c r="AY28" s="146" t="str">
        <f>IF(AY27="","",VLOOKUP(AY27,'シフト記号表（勤務時間帯） (3)'!$D$6:$X$47,21,FALSE))</f>
        <v/>
      </c>
      <c r="AZ28" s="371">
        <f>IF($BC$3="４週",SUM(U28:AV28),IF($BC$3="暦月",SUM(U28:AY28),""))</f>
        <v>0</v>
      </c>
      <c r="BA28" s="372"/>
      <c r="BB28" s="373">
        <f>IF($BC$3="４週",AZ28/4,IF($BC$3="暦月",(AZ28/($BC$8/7)),""))</f>
        <v>0</v>
      </c>
      <c r="BC28" s="372"/>
      <c r="BD28" s="368"/>
      <c r="BE28" s="369"/>
      <c r="BF28" s="369"/>
      <c r="BG28" s="369"/>
      <c r="BH28" s="370"/>
    </row>
    <row r="29" spans="2:60" ht="20.25" customHeight="1" x14ac:dyDescent="0.4">
      <c r="B29" s="123"/>
      <c r="C29" s="533"/>
      <c r="D29" s="534"/>
      <c r="E29" s="535"/>
      <c r="F29" s="128"/>
      <c r="G29" s="129">
        <f>C27</f>
        <v>0</v>
      </c>
      <c r="H29" s="518"/>
      <c r="I29" s="594"/>
      <c r="J29" s="595"/>
      <c r="K29" s="595"/>
      <c r="L29" s="596"/>
      <c r="M29" s="603"/>
      <c r="N29" s="604"/>
      <c r="O29" s="605"/>
      <c r="P29" s="231" t="s">
        <v>209</v>
      </c>
      <c r="Q29" s="240"/>
      <c r="R29" s="240"/>
      <c r="S29" s="241"/>
      <c r="T29" s="242"/>
      <c r="U29" s="95" t="str">
        <f>IF(U27="","",VLOOKUP(U27,'シフト記号表（勤務時間帯） (3)'!$D$6:$Z$47,23,FALSE))</f>
        <v/>
      </c>
      <c r="V29" s="96" t="str">
        <f>IF(V27="","",VLOOKUP(V27,'シフト記号表（勤務時間帯） (3)'!$D$6:$Z$47,23,FALSE))</f>
        <v/>
      </c>
      <c r="W29" s="96" t="str">
        <f>IF(W27="","",VLOOKUP(W27,'シフト記号表（勤務時間帯） (3)'!$D$6:$Z$47,23,FALSE))</f>
        <v/>
      </c>
      <c r="X29" s="96" t="str">
        <f>IF(X27="","",VLOOKUP(X27,'シフト記号表（勤務時間帯） (3)'!$D$6:$Z$47,23,FALSE))</f>
        <v/>
      </c>
      <c r="Y29" s="96" t="str">
        <f>IF(Y27="","",VLOOKUP(Y27,'シフト記号表（勤務時間帯） (3)'!$D$6:$Z$47,23,FALSE))</f>
        <v/>
      </c>
      <c r="Z29" s="96" t="str">
        <f>IF(Z27="","",VLOOKUP(Z27,'シフト記号表（勤務時間帯） (3)'!$D$6:$Z$47,23,FALSE))</f>
        <v/>
      </c>
      <c r="AA29" s="97" t="str">
        <f>IF(AA27="","",VLOOKUP(AA27,'シフト記号表（勤務時間帯） (3)'!$D$6:$Z$47,23,FALSE))</f>
        <v/>
      </c>
      <c r="AB29" s="95" t="str">
        <f>IF(AB27="","",VLOOKUP(AB27,'シフト記号表（勤務時間帯） (3)'!$D$6:$Z$47,23,FALSE))</f>
        <v/>
      </c>
      <c r="AC29" s="96" t="str">
        <f>IF(AC27="","",VLOOKUP(AC27,'シフト記号表（勤務時間帯） (3)'!$D$6:$Z$47,23,FALSE))</f>
        <v/>
      </c>
      <c r="AD29" s="96" t="str">
        <f>IF(AD27="","",VLOOKUP(AD27,'シフト記号表（勤務時間帯） (3)'!$D$6:$Z$47,23,FALSE))</f>
        <v/>
      </c>
      <c r="AE29" s="96" t="str">
        <f>IF(AE27="","",VLOOKUP(AE27,'シフト記号表（勤務時間帯） (3)'!$D$6:$Z$47,23,FALSE))</f>
        <v/>
      </c>
      <c r="AF29" s="96" t="str">
        <f>IF(AF27="","",VLOOKUP(AF27,'シフト記号表（勤務時間帯） (3)'!$D$6:$Z$47,23,FALSE))</f>
        <v/>
      </c>
      <c r="AG29" s="96" t="str">
        <f>IF(AG27="","",VLOOKUP(AG27,'シフト記号表（勤務時間帯） (3)'!$D$6:$Z$47,23,FALSE))</f>
        <v/>
      </c>
      <c r="AH29" s="97" t="str">
        <f>IF(AH27="","",VLOOKUP(AH27,'シフト記号表（勤務時間帯） (3)'!$D$6:$Z$47,23,FALSE))</f>
        <v/>
      </c>
      <c r="AI29" s="95" t="str">
        <f>IF(AI27="","",VLOOKUP(AI27,'シフト記号表（勤務時間帯） (3)'!$D$6:$Z$47,23,FALSE))</f>
        <v/>
      </c>
      <c r="AJ29" s="96" t="str">
        <f>IF(AJ27="","",VLOOKUP(AJ27,'シフト記号表（勤務時間帯） (3)'!$D$6:$Z$47,23,FALSE))</f>
        <v/>
      </c>
      <c r="AK29" s="96" t="str">
        <f>IF(AK27="","",VLOOKUP(AK27,'シフト記号表（勤務時間帯） (3)'!$D$6:$Z$47,23,FALSE))</f>
        <v/>
      </c>
      <c r="AL29" s="96" t="str">
        <f>IF(AL27="","",VLOOKUP(AL27,'シフト記号表（勤務時間帯） (3)'!$D$6:$Z$47,23,FALSE))</f>
        <v/>
      </c>
      <c r="AM29" s="96" t="str">
        <f>IF(AM27="","",VLOOKUP(AM27,'シフト記号表（勤務時間帯） (3)'!$D$6:$Z$47,23,FALSE))</f>
        <v/>
      </c>
      <c r="AN29" s="96" t="str">
        <f>IF(AN27="","",VLOOKUP(AN27,'シフト記号表（勤務時間帯） (3)'!$D$6:$Z$47,23,FALSE))</f>
        <v/>
      </c>
      <c r="AO29" s="97" t="str">
        <f>IF(AO27="","",VLOOKUP(AO27,'シフト記号表（勤務時間帯） (3)'!$D$6:$Z$47,23,FALSE))</f>
        <v/>
      </c>
      <c r="AP29" s="95" t="str">
        <f>IF(AP27="","",VLOOKUP(AP27,'シフト記号表（勤務時間帯） (3)'!$D$6:$Z$47,23,FALSE))</f>
        <v/>
      </c>
      <c r="AQ29" s="96" t="str">
        <f>IF(AQ27="","",VLOOKUP(AQ27,'シフト記号表（勤務時間帯） (3)'!$D$6:$Z$47,23,FALSE))</f>
        <v/>
      </c>
      <c r="AR29" s="96" t="str">
        <f>IF(AR27="","",VLOOKUP(AR27,'シフト記号表（勤務時間帯） (3)'!$D$6:$Z$47,23,FALSE))</f>
        <v/>
      </c>
      <c r="AS29" s="96" t="str">
        <f>IF(AS27="","",VLOOKUP(AS27,'シフト記号表（勤務時間帯） (3)'!$D$6:$Z$47,23,FALSE))</f>
        <v/>
      </c>
      <c r="AT29" s="96" t="str">
        <f>IF(AT27="","",VLOOKUP(AT27,'シフト記号表（勤務時間帯） (3)'!$D$6:$Z$47,23,FALSE))</f>
        <v/>
      </c>
      <c r="AU29" s="96" t="str">
        <f>IF(AU27="","",VLOOKUP(AU27,'シフト記号表（勤務時間帯） (3)'!$D$6:$Z$47,23,FALSE))</f>
        <v/>
      </c>
      <c r="AV29" s="97" t="str">
        <f>IF(AV27="","",VLOOKUP(AV27,'シフト記号表（勤務時間帯） (3)'!$D$6:$Z$47,23,FALSE))</f>
        <v/>
      </c>
      <c r="AW29" s="95" t="str">
        <f>IF(AW27="","",VLOOKUP(AW27,'シフト記号表（勤務時間帯） (3)'!$D$6:$Z$47,23,FALSE))</f>
        <v/>
      </c>
      <c r="AX29" s="96" t="str">
        <f>IF(AX27="","",VLOOKUP(AX27,'シフト記号表（勤務時間帯） (3)'!$D$6:$Z$47,23,FALSE))</f>
        <v/>
      </c>
      <c r="AY29" s="96" t="str">
        <f>IF(AY27="","",VLOOKUP(AY27,'シフト記号表（勤務時間帯） (3)'!$D$6:$Z$47,23,FALSE))</f>
        <v/>
      </c>
      <c r="AZ29" s="615">
        <f>IF($BC$3="４週",SUM(U29:AV29),IF($BC$3="暦月",SUM(U29:AY29),""))</f>
        <v>0</v>
      </c>
      <c r="BA29" s="616"/>
      <c r="BB29" s="617">
        <f>IF($BC$3="４週",AZ29/4,IF($BC$3="暦月",(AZ29/($BC$8/7)),""))</f>
        <v>0</v>
      </c>
      <c r="BC29" s="616"/>
      <c r="BD29" s="497"/>
      <c r="BE29" s="498"/>
      <c r="BF29" s="498"/>
      <c r="BG29" s="498"/>
      <c r="BH29" s="499"/>
    </row>
    <row r="30" spans="2:60" ht="20.25" customHeight="1" x14ac:dyDescent="0.4">
      <c r="B30" s="235"/>
      <c r="C30" s="376"/>
      <c r="D30" s="385"/>
      <c r="E30" s="377"/>
      <c r="F30" s="127"/>
      <c r="G30" s="125"/>
      <c r="H30" s="619"/>
      <c r="I30" s="380"/>
      <c r="J30" s="592"/>
      <c r="K30" s="592"/>
      <c r="L30" s="381"/>
      <c r="M30" s="597"/>
      <c r="N30" s="598"/>
      <c r="O30" s="599"/>
      <c r="P30" s="236" t="s">
        <v>18</v>
      </c>
      <c r="Q30" s="237"/>
      <c r="R30" s="237"/>
      <c r="S30" s="238"/>
      <c r="T30" s="239"/>
      <c r="U30" s="201"/>
      <c r="V30" s="202"/>
      <c r="W30" s="202"/>
      <c r="X30" s="202"/>
      <c r="Y30" s="202"/>
      <c r="Z30" s="202"/>
      <c r="AA30" s="203"/>
      <c r="AB30" s="201"/>
      <c r="AC30" s="202"/>
      <c r="AD30" s="202"/>
      <c r="AE30" s="202"/>
      <c r="AF30" s="202"/>
      <c r="AG30" s="202"/>
      <c r="AH30" s="203"/>
      <c r="AI30" s="201"/>
      <c r="AJ30" s="202"/>
      <c r="AK30" s="202"/>
      <c r="AL30" s="202"/>
      <c r="AM30" s="202"/>
      <c r="AN30" s="202"/>
      <c r="AO30" s="203"/>
      <c r="AP30" s="201"/>
      <c r="AQ30" s="202"/>
      <c r="AR30" s="202"/>
      <c r="AS30" s="202"/>
      <c r="AT30" s="202"/>
      <c r="AU30" s="202"/>
      <c r="AV30" s="203"/>
      <c r="AW30" s="201"/>
      <c r="AX30" s="202"/>
      <c r="AY30" s="202"/>
      <c r="AZ30" s="606"/>
      <c r="BA30" s="607"/>
      <c r="BB30" s="614"/>
      <c r="BC30" s="607"/>
      <c r="BD30" s="365"/>
      <c r="BE30" s="366"/>
      <c r="BF30" s="366"/>
      <c r="BG30" s="366"/>
      <c r="BH30" s="367"/>
    </row>
    <row r="31" spans="2:60" ht="20.25" customHeight="1" x14ac:dyDescent="0.4">
      <c r="B31" s="226">
        <f>B28+1</f>
        <v>4</v>
      </c>
      <c r="C31" s="378"/>
      <c r="D31" s="387"/>
      <c r="E31" s="379"/>
      <c r="F31" s="127">
        <f>C30</f>
        <v>0</v>
      </c>
      <c r="G31" s="125"/>
      <c r="H31" s="453"/>
      <c r="I31" s="382"/>
      <c r="J31" s="593"/>
      <c r="K31" s="593"/>
      <c r="L31" s="383"/>
      <c r="M31" s="600"/>
      <c r="N31" s="601"/>
      <c r="O31" s="602"/>
      <c r="P31" s="227" t="s">
        <v>208</v>
      </c>
      <c r="Q31" s="228"/>
      <c r="R31" s="228"/>
      <c r="S31" s="229"/>
      <c r="T31" s="230"/>
      <c r="U31" s="145" t="str">
        <f>IF(U30="","",VLOOKUP(U30,'シフト記号表（勤務時間帯） (3)'!$D$6:$X$47,21,FALSE))</f>
        <v/>
      </c>
      <c r="V31" s="146" t="str">
        <f>IF(V30="","",VLOOKUP(V30,'シフト記号表（勤務時間帯） (3)'!$D$6:$X$47,21,FALSE))</f>
        <v/>
      </c>
      <c r="W31" s="146" t="str">
        <f>IF(W30="","",VLOOKUP(W30,'シフト記号表（勤務時間帯） (3)'!$D$6:$X$47,21,FALSE))</f>
        <v/>
      </c>
      <c r="X31" s="146" t="str">
        <f>IF(X30="","",VLOOKUP(X30,'シフト記号表（勤務時間帯） (3)'!$D$6:$X$47,21,FALSE))</f>
        <v/>
      </c>
      <c r="Y31" s="146" t="str">
        <f>IF(Y30="","",VLOOKUP(Y30,'シフト記号表（勤務時間帯） (3)'!$D$6:$X$47,21,FALSE))</f>
        <v/>
      </c>
      <c r="Z31" s="146" t="str">
        <f>IF(Z30="","",VLOOKUP(Z30,'シフト記号表（勤務時間帯） (3)'!$D$6:$X$47,21,FALSE))</f>
        <v/>
      </c>
      <c r="AA31" s="147" t="str">
        <f>IF(AA30="","",VLOOKUP(AA30,'シフト記号表（勤務時間帯） (3)'!$D$6:$X$47,21,FALSE))</f>
        <v/>
      </c>
      <c r="AB31" s="145" t="str">
        <f>IF(AB30="","",VLOOKUP(AB30,'シフト記号表（勤務時間帯） (3)'!$D$6:$X$47,21,FALSE))</f>
        <v/>
      </c>
      <c r="AC31" s="146" t="str">
        <f>IF(AC30="","",VLOOKUP(AC30,'シフト記号表（勤務時間帯） (3)'!$D$6:$X$47,21,FALSE))</f>
        <v/>
      </c>
      <c r="AD31" s="146" t="str">
        <f>IF(AD30="","",VLOOKUP(AD30,'シフト記号表（勤務時間帯） (3)'!$D$6:$X$47,21,FALSE))</f>
        <v/>
      </c>
      <c r="AE31" s="146" t="str">
        <f>IF(AE30="","",VLOOKUP(AE30,'シフト記号表（勤務時間帯） (3)'!$D$6:$X$47,21,FALSE))</f>
        <v/>
      </c>
      <c r="AF31" s="146" t="str">
        <f>IF(AF30="","",VLOOKUP(AF30,'シフト記号表（勤務時間帯） (3)'!$D$6:$X$47,21,FALSE))</f>
        <v/>
      </c>
      <c r="AG31" s="146" t="str">
        <f>IF(AG30="","",VLOOKUP(AG30,'シフト記号表（勤務時間帯） (3)'!$D$6:$X$47,21,FALSE))</f>
        <v/>
      </c>
      <c r="AH31" s="147" t="str">
        <f>IF(AH30="","",VLOOKUP(AH30,'シフト記号表（勤務時間帯） (3)'!$D$6:$X$47,21,FALSE))</f>
        <v/>
      </c>
      <c r="AI31" s="145" t="str">
        <f>IF(AI30="","",VLOOKUP(AI30,'シフト記号表（勤務時間帯） (3)'!$D$6:$X$47,21,FALSE))</f>
        <v/>
      </c>
      <c r="AJ31" s="146" t="str">
        <f>IF(AJ30="","",VLOOKUP(AJ30,'シフト記号表（勤務時間帯） (3)'!$D$6:$X$47,21,FALSE))</f>
        <v/>
      </c>
      <c r="AK31" s="146" t="str">
        <f>IF(AK30="","",VLOOKUP(AK30,'シフト記号表（勤務時間帯） (3)'!$D$6:$X$47,21,FALSE))</f>
        <v/>
      </c>
      <c r="AL31" s="146" t="str">
        <f>IF(AL30="","",VLOOKUP(AL30,'シフト記号表（勤務時間帯） (3)'!$D$6:$X$47,21,FALSE))</f>
        <v/>
      </c>
      <c r="AM31" s="146" t="str">
        <f>IF(AM30="","",VLOOKUP(AM30,'シフト記号表（勤務時間帯） (3)'!$D$6:$X$47,21,FALSE))</f>
        <v/>
      </c>
      <c r="AN31" s="146" t="str">
        <f>IF(AN30="","",VLOOKUP(AN30,'シフト記号表（勤務時間帯） (3)'!$D$6:$X$47,21,FALSE))</f>
        <v/>
      </c>
      <c r="AO31" s="147" t="str">
        <f>IF(AO30="","",VLOOKUP(AO30,'シフト記号表（勤務時間帯） (3)'!$D$6:$X$47,21,FALSE))</f>
        <v/>
      </c>
      <c r="AP31" s="145" t="str">
        <f>IF(AP30="","",VLOOKUP(AP30,'シフト記号表（勤務時間帯） (3)'!$D$6:$X$47,21,FALSE))</f>
        <v/>
      </c>
      <c r="AQ31" s="146" t="str">
        <f>IF(AQ30="","",VLOOKUP(AQ30,'シフト記号表（勤務時間帯） (3)'!$D$6:$X$47,21,FALSE))</f>
        <v/>
      </c>
      <c r="AR31" s="146" t="str">
        <f>IF(AR30="","",VLOOKUP(AR30,'シフト記号表（勤務時間帯） (3)'!$D$6:$X$47,21,FALSE))</f>
        <v/>
      </c>
      <c r="AS31" s="146" t="str">
        <f>IF(AS30="","",VLOOKUP(AS30,'シフト記号表（勤務時間帯） (3)'!$D$6:$X$47,21,FALSE))</f>
        <v/>
      </c>
      <c r="AT31" s="146" t="str">
        <f>IF(AT30="","",VLOOKUP(AT30,'シフト記号表（勤務時間帯） (3)'!$D$6:$X$47,21,FALSE))</f>
        <v/>
      </c>
      <c r="AU31" s="146" t="str">
        <f>IF(AU30="","",VLOOKUP(AU30,'シフト記号表（勤務時間帯） (3)'!$D$6:$X$47,21,FALSE))</f>
        <v/>
      </c>
      <c r="AV31" s="147" t="str">
        <f>IF(AV30="","",VLOOKUP(AV30,'シフト記号表（勤務時間帯） (3)'!$D$6:$X$47,21,FALSE))</f>
        <v/>
      </c>
      <c r="AW31" s="145" t="str">
        <f>IF(AW30="","",VLOOKUP(AW30,'シフト記号表（勤務時間帯） (3)'!$D$6:$X$47,21,FALSE))</f>
        <v/>
      </c>
      <c r="AX31" s="146" t="str">
        <f>IF(AX30="","",VLOOKUP(AX30,'シフト記号表（勤務時間帯） (3)'!$D$6:$X$47,21,FALSE))</f>
        <v/>
      </c>
      <c r="AY31" s="146" t="str">
        <f>IF(AY30="","",VLOOKUP(AY30,'シフト記号表（勤務時間帯） (3)'!$D$6:$X$47,21,FALSE))</f>
        <v/>
      </c>
      <c r="AZ31" s="371">
        <f>IF($BC$3="４週",SUM(U31:AV31),IF($BC$3="暦月",SUM(U31:AY31),""))</f>
        <v>0</v>
      </c>
      <c r="BA31" s="372"/>
      <c r="BB31" s="373">
        <f>IF($BC$3="４週",AZ31/4,IF($BC$3="暦月",(AZ31/($BC$8/7)),""))</f>
        <v>0</v>
      </c>
      <c r="BC31" s="372"/>
      <c r="BD31" s="368"/>
      <c r="BE31" s="369"/>
      <c r="BF31" s="369"/>
      <c r="BG31" s="369"/>
      <c r="BH31" s="370"/>
    </row>
    <row r="32" spans="2:60" ht="20.25" customHeight="1" x14ac:dyDescent="0.4">
      <c r="B32" s="123"/>
      <c r="C32" s="533"/>
      <c r="D32" s="534"/>
      <c r="E32" s="535"/>
      <c r="F32" s="128"/>
      <c r="G32" s="129">
        <f>C30</f>
        <v>0</v>
      </c>
      <c r="H32" s="518"/>
      <c r="I32" s="594"/>
      <c r="J32" s="595"/>
      <c r="K32" s="595"/>
      <c r="L32" s="596"/>
      <c r="M32" s="603"/>
      <c r="N32" s="604"/>
      <c r="O32" s="605"/>
      <c r="P32" s="231" t="s">
        <v>209</v>
      </c>
      <c r="Q32" s="243"/>
      <c r="R32" s="243"/>
      <c r="S32" s="233"/>
      <c r="T32" s="234"/>
      <c r="U32" s="95" t="str">
        <f>IF(U30="","",VLOOKUP(U30,'シフト記号表（勤務時間帯） (3)'!$D$6:$Z$47,23,FALSE))</f>
        <v/>
      </c>
      <c r="V32" s="96" t="str">
        <f>IF(V30="","",VLOOKUP(V30,'シフト記号表（勤務時間帯） (3)'!$D$6:$Z$47,23,FALSE))</f>
        <v/>
      </c>
      <c r="W32" s="96" t="str">
        <f>IF(W30="","",VLOOKUP(W30,'シフト記号表（勤務時間帯） (3)'!$D$6:$Z$47,23,FALSE))</f>
        <v/>
      </c>
      <c r="X32" s="96" t="str">
        <f>IF(X30="","",VLOOKUP(X30,'シフト記号表（勤務時間帯） (3)'!$D$6:$Z$47,23,FALSE))</f>
        <v/>
      </c>
      <c r="Y32" s="96" t="str">
        <f>IF(Y30="","",VLOOKUP(Y30,'シフト記号表（勤務時間帯） (3)'!$D$6:$Z$47,23,FALSE))</f>
        <v/>
      </c>
      <c r="Z32" s="96" t="str">
        <f>IF(Z30="","",VLOOKUP(Z30,'シフト記号表（勤務時間帯） (3)'!$D$6:$Z$47,23,FALSE))</f>
        <v/>
      </c>
      <c r="AA32" s="97" t="str">
        <f>IF(AA30="","",VLOOKUP(AA30,'シフト記号表（勤務時間帯） (3)'!$D$6:$Z$47,23,FALSE))</f>
        <v/>
      </c>
      <c r="AB32" s="95" t="str">
        <f>IF(AB30="","",VLOOKUP(AB30,'シフト記号表（勤務時間帯） (3)'!$D$6:$Z$47,23,FALSE))</f>
        <v/>
      </c>
      <c r="AC32" s="96" t="str">
        <f>IF(AC30="","",VLOOKUP(AC30,'シフト記号表（勤務時間帯） (3)'!$D$6:$Z$47,23,FALSE))</f>
        <v/>
      </c>
      <c r="AD32" s="96" t="str">
        <f>IF(AD30="","",VLOOKUP(AD30,'シフト記号表（勤務時間帯） (3)'!$D$6:$Z$47,23,FALSE))</f>
        <v/>
      </c>
      <c r="AE32" s="96" t="str">
        <f>IF(AE30="","",VLOOKUP(AE30,'シフト記号表（勤務時間帯） (3)'!$D$6:$Z$47,23,FALSE))</f>
        <v/>
      </c>
      <c r="AF32" s="96" t="str">
        <f>IF(AF30="","",VLOOKUP(AF30,'シフト記号表（勤務時間帯） (3)'!$D$6:$Z$47,23,FALSE))</f>
        <v/>
      </c>
      <c r="AG32" s="96" t="str">
        <f>IF(AG30="","",VLOOKUP(AG30,'シフト記号表（勤務時間帯） (3)'!$D$6:$Z$47,23,FALSE))</f>
        <v/>
      </c>
      <c r="AH32" s="97" t="str">
        <f>IF(AH30="","",VLOOKUP(AH30,'シフト記号表（勤務時間帯） (3)'!$D$6:$Z$47,23,FALSE))</f>
        <v/>
      </c>
      <c r="AI32" s="95" t="str">
        <f>IF(AI30="","",VLOOKUP(AI30,'シフト記号表（勤務時間帯） (3)'!$D$6:$Z$47,23,FALSE))</f>
        <v/>
      </c>
      <c r="AJ32" s="96" t="str">
        <f>IF(AJ30="","",VLOOKUP(AJ30,'シフト記号表（勤務時間帯） (3)'!$D$6:$Z$47,23,FALSE))</f>
        <v/>
      </c>
      <c r="AK32" s="96" t="str">
        <f>IF(AK30="","",VLOOKUP(AK30,'シフト記号表（勤務時間帯） (3)'!$D$6:$Z$47,23,FALSE))</f>
        <v/>
      </c>
      <c r="AL32" s="96" t="str">
        <f>IF(AL30="","",VLOOKUP(AL30,'シフト記号表（勤務時間帯） (3)'!$D$6:$Z$47,23,FALSE))</f>
        <v/>
      </c>
      <c r="AM32" s="96" t="str">
        <f>IF(AM30="","",VLOOKUP(AM30,'シフト記号表（勤務時間帯） (3)'!$D$6:$Z$47,23,FALSE))</f>
        <v/>
      </c>
      <c r="AN32" s="96" t="str">
        <f>IF(AN30="","",VLOOKUP(AN30,'シフト記号表（勤務時間帯） (3)'!$D$6:$Z$47,23,FALSE))</f>
        <v/>
      </c>
      <c r="AO32" s="97" t="str">
        <f>IF(AO30="","",VLOOKUP(AO30,'シフト記号表（勤務時間帯） (3)'!$D$6:$Z$47,23,FALSE))</f>
        <v/>
      </c>
      <c r="AP32" s="95" t="str">
        <f>IF(AP30="","",VLOOKUP(AP30,'シフト記号表（勤務時間帯） (3)'!$D$6:$Z$47,23,FALSE))</f>
        <v/>
      </c>
      <c r="AQ32" s="96" t="str">
        <f>IF(AQ30="","",VLOOKUP(AQ30,'シフト記号表（勤務時間帯） (3)'!$D$6:$Z$47,23,FALSE))</f>
        <v/>
      </c>
      <c r="AR32" s="96" t="str">
        <f>IF(AR30="","",VLOOKUP(AR30,'シフト記号表（勤務時間帯） (3)'!$D$6:$Z$47,23,FALSE))</f>
        <v/>
      </c>
      <c r="AS32" s="96" t="str">
        <f>IF(AS30="","",VLOOKUP(AS30,'シフト記号表（勤務時間帯） (3)'!$D$6:$Z$47,23,FALSE))</f>
        <v/>
      </c>
      <c r="AT32" s="96" t="str">
        <f>IF(AT30="","",VLOOKUP(AT30,'シフト記号表（勤務時間帯） (3)'!$D$6:$Z$47,23,FALSE))</f>
        <v/>
      </c>
      <c r="AU32" s="96" t="str">
        <f>IF(AU30="","",VLOOKUP(AU30,'シフト記号表（勤務時間帯） (3)'!$D$6:$Z$47,23,FALSE))</f>
        <v/>
      </c>
      <c r="AV32" s="97" t="str">
        <f>IF(AV30="","",VLOOKUP(AV30,'シフト記号表（勤務時間帯） (3)'!$D$6:$Z$47,23,FALSE))</f>
        <v/>
      </c>
      <c r="AW32" s="95" t="str">
        <f>IF(AW30="","",VLOOKUP(AW30,'シフト記号表（勤務時間帯） (3)'!$D$6:$Z$47,23,FALSE))</f>
        <v/>
      </c>
      <c r="AX32" s="96" t="str">
        <f>IF(AX30="","",VLOOKUP(AX30,'シフト記号表（勤務時間帯） (3)'!$D$6:$Z$47,23,FALSE))</f>
        <v/>
      </c>
      <c r="AY32" s="96" t="str">
        <f>IF(AY30="","",VLOOKUP(AY30,'シフト記号表（勤務時間帯） (3)'!$D$6:$Z$47,23,FALSE))</f>
        <v/>
      </c>
      <c r="AZ32" s="615">
        <f>IF($BC$3="４週",SUM(U32:AV32),IF($BC$3="暦月",SUM(U32:AY32),""))</f>
        <v>0</v>
      </c>
      <c r="BA32" s="616"/>
      <c r="BB32" s="617">
        <f>IF($BC$3="４週",AZ32/4,IF($BC$3="暦月",(AZ32/($BC$8/7)),""))</f>
        <v>0</v>
      </c>
      <c r="BC32" s="616"/>
      <c r="BD32" s="497"/>
      <c r="BE32" s="498"/>
      <c r="BF32" s="498"/>
      <c r="BG32" s="498"/>
      <c r="BH32" s="499"/>
    </row>
    <row r="33" spans="2:60" ht="20.25" customHeight="1" x14ac:dyDescent="0.4">
      <c r="B33" s="235"/>
      <c r="C33" s="376"/>
      <c r="D33" s="385"/>
      <c r="E33" s="377"/>
      <c r="F33" s="127"/>
      <c r="G33" s="125"/>
      <c r="H33" s="619"/>
      <c r="I33" s="380"/>
      <c r="J33" s="592"/>
      <c r="K33" s="592"/>
      <c r="L33" s="381"/>
      <c r="M33" s="597"/>
      <c r="N33" s="598"/>
      <c r="O33" s="599"/>
      <c r="P33" s="236" t="s">
        <v>18</v>
      </c>
      <c r="Q33" s="237"/>
      <c r="R33" s="237"/>
      <c r="S33" s="238"/>
      <c r="T33" s="239"/>
      <c r="U33" s="201"/>
      <c r="V33" s="202"/>
      <c r="W33" s="202"/>
      <c r="X33" s="202"/>
      <c r="Y33" s="202"/>
      <c r="Z33" s="202"/>
      <c r="AA33" s="203"/>
      <c r="AB33" s="201"/>
      <c r="AC33" s="202"/>
      <c r="AD33" s="202"/>
      <c r="AE33" s="202"/>
      <c r="AF33" s="202"/>
      <c r="AG33" s="202"/>
      <c r="AH33" s="203"/>
      <c r="AI33" s="201"/>
      <c r="AJ33" s="202"/>
      <c r="AK33" s="202"/>
      <c r="AL33" s="202"/>
      <c r="AM33" s="202"/>
      <c r="AN33" s="202"/>
      <c r="AO33" s="203"/>
      <c r="AP33" s="201"/>
      <c r="AQ33" s="202"/>
      <c r="AR33" s="202"/>
      <c r="AS33" s="202"/>
      <c r="AT33" s="202"/>
      <c r="AU33" s="202"/>
      <c r="AV33" s="203"/>
      <c r="AW33" s="201"/>
      <c r="AX33" s="202"/>
      <c r="AY33" s="202"/>
      <c r="AZ33" s="606"/>
      <c r="BA33" s="607"/>
      <c r="BB33" s="614"/>
      <c r="BC33" s="607"/>
      <c r="BD33" s="365"/>
      <c r="BE33" s="366"/>
      <c r="BF33" s="366"/>
      <c r="BG33" s="366"/>
      <c r="BH33" s="367"/>
    </row>
    <row r="34" spans="2:60" ht="20.25" customHeight="1" x14ac:dyDescent="0.4">
      <c r="B34" s="226">
        <f>B31+1</f>
        <v>5</v>
      </c>
      <c r="C34" s="378"/>
      <c r="D34" s="387"/>
      <c r="E34" s="379"/>
      <c r="F34" s="127">
        <f>C33</f>
        <v>0</v>
      </c>
      <c r="G34" s="125"/>
      <c r="H34" s="453"/>
      <c r="I34" s="382"/>
      <c r="J34" s="593"/>
      <c r="K34" s="593"/>
      <c r="L34" s="383"/>
      <c r="M34" s="600"/>
      <c r="N34" s="601"/>
      <c r="O34" s="602"/>
      <c r="P34" s="227" t="s">
        <v>208</v>
      </c>
      <c r="Q34" s="228"/>
      <c r="R34" s="228"/>
      <c r="S34" s="229"/>
      <c r="T34" s="230"/>
      <c r="U34" s="145" t="str">
        <f>IF(U33="","",VLOOKUP(U33,'シフト記号表（勤務時間帯） (3)'!$D$6:$X$47,21,FALSE))</f>
        <v/>
      </c>
      <c r="V34" s="146" t="str">
        <f>IF(V33="","",VLOOKUP(V33,'シフト記号表（勤務時間帯） (3)'!$D$6:$X$47,21,FALSE))</f>
        <v/>
      </c>
      <c r="W34" s="146" t="str">
        <f>IF(W33="","",VLOOKUP(W33,'シフト記号表（勤務時間帯） (3)'!$D$6:$X$47,21,FALSE))</f>
        <v/>
      </c>
      <c r="X34" s="146" t="str">
        <f>IF(X33="","",VLOOKUP(X33,'シフト記号表（勤務時間帯） (3)'!$D$6:$X$47,21,FALSE))</f>
        <v/>
      </c>
      <c r="Y34" s="146" t="str">
        <f>IF(Y33="","",VLOOKUP(Y33,'シフト記号表（勤務時間帯） (3)'!$D$6:$X$47,21,FALSE))</f>
        <v/>
      </c>
      <c r="Z34" s="146" t="str">
        <f>IF(Z33="","",VLOOKUP(Z33,'シフト記号表（勤務時間帯） (3)'!$D$6:$X$47,21,FALSE))</f>
        <v/>
      </c>
      <c r="AA34" s="147" t="str">
        <f>IF(AA33="","",VLOOKUP(AA33,'シフト記号表（勤務時間帯） (3)'!$D$6:$X$47,21,FALSE))</f>
        <v/>
      </c>
      <c r="AB34" s="145" t="str">
        <f>IF(AB33="","",VLOOKUP(AB33,'シフト記号表（勤務時間帯） (3)'!$D$6:$X$47,21,FALSE))</f>
        <v/>
      </c>
      <c r="AC34" s="146" t="str">
        <f>IF(AC33="","",VLOOKUP(AC33,'シフト記号表（勤務時間帯） (3)'!$D$6:$X$47,21,FALSE))</f>
        <v/>
      </c>
      <c r="AD34" s="146" t="str">
        <f>IF(AD33="","",VLOOKUP(AD33,'シフト記号表（勤務時間帯） (3)'!$D$6:$X$47,21,FALSE))</f>
        <v/>
      </c>
      <c r="AE34" s="146" t="str">
        <f>IF(AE33="","",VLOOKUP(AE33,'シフト記号表（勤務時間帯） (3)'!$D$6:$X$47,21,FALSE))</f>
        <v/>
      </c>
      <c r="AF34" s="146" t="str">
        <f>IF(AF33="","",VLOOKUP(AF33,'シフト記号表（勤務時間帯） (3)'!$D$6:$X$47,21,FALSE))</f>
        <v/>
      </c>
      <c r="AG34" s="146" t="str">
        <f>IF(AG33="","",VLOOKUP(AG33,'シフト記号表（勤務時間帯） (3)'!$D$6:$X$47,21,FALSE))</f>
        <v/>
      </c>
      <c r="AH34" s="147" t="str">
        <f>IF(AH33="","",VLOOKUP(AH33,'シフト記号表（勤務時間帯） (3)'!$D$6:$X$47,21,FALSE))</f>
        <v/>
      </c>
      <c r="AI34" s="145" t="str">
        <f>IF(AI33="","",VLOOKUP(AI33,'シフト記号表（勤務時間帯） (3)'!$D$6:$X$47,21,FALSE))</f>
        <v/>
      </c>
      <c r="AJ34" s="146" t="str">
        <f>IF(AJ33="","",VLOOKUP(AJ33,'シフト記号表（勤務時間帯） (3)'!$D$6:$X$47,21,FALSE))</f>
        <v/>
      </c>
      <c r="AK34" s="146" t="str">
        <f>IF(AK33="","",VLOOKUP(AK33,'シフト記号表（勤務時間帯） (3)'!$D$6:$X$47,21,FALSE))</f>
        <v/>
      </c>
      <c r="AL34" s="146" t="str">
        <f>IF(AL33="","",VLOOKUP(AL33,'シフト記号表（勤務時間帯） (3)'!$D$6:$X$47,21,FALSE))</f>
        <v/>
      </c>
      <c r="AM34" s="146" t="str">
        <f>IF(AM33="","",VLOOKUP(AM33,'シフト記号表（勤務時間帯） (3)'!$D$6:$X$47,21,FALSE))</f>
        <v/>
      </c>
      <c r="AN34" s="146" t="str">
        <f>IF(AN33="","",VLOOKUP(AN33,'シフト記号表（勤務時間帯） (3)'!$D$6:$X$47,21,FALSE))</f>
        <v/>
      </c>
      <c r="AO34" s="147" t="str">
        <f>IF(AO33="","",VLOOKUP(AO33,'シフト記号表（勤務時間帯） (3)'!$D$6:$X$47,21,FALSE))</f>
        <v/>
      </c>
      <c r="AP34" s="145" t="str">
        <f>IF(AP33="","",VLOOKUP(AP33,'シフト記号表（勤務時間帯） (3)'!$D$6:$X$47,21,FALSE))</f>
        <v/>
      </c>
      <c r="AQ34" s="146" t="str">
        <f>IF(AQ33="","",VLOOKUP(AQ33,'シフト記号表（勤務時間帯） (3)'!$D$6:$X$47,21,FALSE))</f>
        <v/>
      </c>
      <c r="AR34" s="146" t="str">
        <f>IF(AR33="","",VLOOKUP(AR33,'シフト記号表（勤務時間帯） (3)'!$D$6:$X$47,21,FALSE))</f>
        <v/>
      </c>
      <c r="AS34" s="146" t="str">
        <f>IF(AS33="","",VLOOKUP(AS33,'シフト記号表（勤務時間帯） (3)'!$D$6:$X$47,21,FALSE))</f>
        <v/>
      </c>
      <c r="AT34" s="146" t="str">
        <f>IF(AT33="","",VLOOKUP(AT33,'シフト記号表（勤務時間帯） (3)'!$D$6:$X$47,21,FALSE))</f>
        <v/>
      </c>
      <c r="AU34" s="146" t="str">
        <f>IF(AU33="","",VLOOKUP(AU33,'シフト記号表（勤務時間帯） (3)'!$D$6:$X$47,21,FALSE))</f>
        <v/>
      </c>
      <c r="AV34" s="147" t="str">
        <f>IF(AV33="","",VLOOKUP(AV33,'シフト記号表（勤務時間帯） (3)'!$D$6:$X$47,21,FALSE))</f>
        <v/>
      </c>
      <c r="AW34" s="145" t="str">
        <f>IF(AW33="","",VLOOKUP(AW33,'シフト記号表（勤務時間帯） (3)'!$D$6:$X$47,21,FALSE))</f>
        <v/>
      </c>
      <c r="AX34" s="146" t="str">
        <f>IF(AX33="","",VLOOKUP(AX33,'シフト記号表（勤務時間帯） (3)'!$D$6:$X$47,21,FALSE))</f>
        <v/>
      </c>
      <c r="AY34" s="146" t="str">
        <f>IF(AY33="","",VLOOKUP(AY33,'シフト記号表（勤務時間帯） (3)'!$D$6:$X$47,21,FALSE))</f>
        <v/>
      </c>
      <c r="AZ34" s="371">
        <f>IF($BC$3="４週",SUM(U34:AV34),IF($BC$3="暦月",SUM(U34:AY34),""))</f>
        <v>0</v>
      </c>
      <c r="BA34" s="372"/>
      <c r="BB34" s="373">
        <f>IF($BC$3="４週",AZ34/4,IF($BC$3="暦月",(AZ34/($BC$8/7)),""))</f>
        <v>0</v>
      </c>
      <c r="BC34" s="372"/>
      <c r="BD34" s="368"/>
      <c r="BE34" s="369"/>
      <c r="BF34" s="369"/>
      <c r="BG34" s="369"/>
      <c r="BH34" s="370"/>
    </row>
    <row r="35" spans="2:60" ht="20.25" customHeight="1" x14ac:dyDescent="0.4">
      <c r="B35" s="123"/>
      <c r="C35" s="533"/>
      <c r="D35" s="534"/>
      <c r="E35" s="535"/>
      <c r="F35" s="128"/>
      <c r="G35" s="129">
        <f>C33</f>
        <v>0</v>
      </c>
      <c r="H35" s="518"/>
      <c r="I35" s="594"/>
      <c r="J35" s="595"/>
      <c r="K35" s="595"/>
      <c r="L35" s="596"/>
      <c r="M35" s="603"/>
      <c r="N35" s="604"/>
      <c r="O35" s="605"/>
      <c r="P35" s="231" t="s">
        <v>209</v>
      </c>
      <c r="Q35" s="232"/>
      <c r="R35" s="232"/>
      <c r="S35" s="244"/>
      <c r="T35" s="245"/>
      <c r="U35" s="95" t="str">
        <f>IF(U33="","",VLOOKUP(U33,'シフト記号表（勤務時間帯） (3)'!$D$6:$Z$47,23,FALSE))</f>
        <v/>
      </c>
      <c r="V35" s="96" t="str">
        <f>IF(V33="","",VLOOKUP(V33,'シフト記号表（勤務時間帯） (3)'!$D$6:$Z$47,23,FALSE))</f>
        <v/>
      </c>
      <c r="W35" s="96" t="str">
        <f>IF(W33="","",VLOOKUP(W33,'シフト記号表（勤務時間帯） (3)'!$D$6:$Z$47,23,FALSE))</f>
        <v/>
      </c>
      <c r="X35" s="96" t="str">
        <f>IF(X33="","",VLOOKUP(X33,'シフト記号表（勤務時間帯） (3)'!$D$6:$Z$47,23,FALSE))</f>
        <v/>
      </c>
      <c r="Y35" s="96" t="str">
        <f>IF(Y33="","",VLOOKUP(Y33,'シフト記号表（勤務時間帯） (3)'!$D$6:$Z$47,23,FALSE))</f>
        <v/>
      </c>
      <c r="Z35" s="96" t="str">
        <f>IF(Z33="","",VLOOKUP(Z33,'シフト記号表（勤務時間帯） (3)'!$D$6:$Z$47,23,FALSE))</f>
        <v/>
      </c>
      <c r="AA35" s="97" t="str">
        <f>IF(AA33="","",VLOOKUP(AA33,'シフト記号表（勤務時間帯） (3)'!$D$6:$Z$47,23,FALSE))</f>
        <v/>
      </c>
      <c r="AB35" s="95" t="str">
        <f>IF(AB33="","",VLOOKUP(AB33,'シフト記号表（勤務時間帯） (3)'!$D$6:$Z$47,23,FALSE))</f>
        <v/>
      </c>
      <c r="AC35" s="96" t="str">
        <f>IF(AC33="","",VLOOKUP(AC33,'シフト記号表（勤務時間帯） (3)'!$D$6:$Z$47,23,FALSE))</f>
        <v/>
      </c>
      <c r="AD35" s="96" t="str">
        <f>IF(AD33="","",VLOOKUP(AD33,'シフト記号表（勤務時間帯） (3)'!$D$6:$Z$47,23,FALSE))</f>
        <v/>
      </c>
      <c r="AE35" s="96" t="str">
        <f>IF(AE33="","",VLOOKUP(AE33,'シフト記号表（勤務時間帯） (3)'!$D$6:$Z$47,23,FALSE))</f>
        <v/>
      </c>
      <c r="AF35" s="96" t="str">
        <f>IF(AF33="","",VLOOKUP(AF33,'シフト記号表（勤務時間帯） (3)'!$D$6:$Z$47,23,FALSE))</f>
        <v/>
      </c>
      <c r="AG35" s="96" t="str">
        <f>IF(AG33="","",VLOOKUP(AG33,'シフト記号表（勤務時間帯） (3)'!$D$6:$Z$47,23,FALSE))</f>
        <v/>
      </c>
      <c r="AH35" s="97" t="str">
        <f>IF(AH33="","",VLOOKUP(AH33,'シフト記号表（勤務時間帯） (3)'!$D$6:$Z$47,23,FALSE))</f>
        <v/>
      </c>
      <c r="AI35" s="95" t="str">
        <f>IF(AI33="","",VLOOKUP(AI33,'シフト記号表（勤務時間帯） (3)'!$D$6:$Z$47,23,FALSE))</f>
        <v/>
      </c>
      <c r="AJ35" s="96" t="str">
        <f>IF(AJ33="","",VLOOKUP(AJ33,'シフト記号表（勤務時間帯） (3)'!$D$6:$Z$47,23,FALSE))</f>
        <v/>
      </c>
      <c r="AK35" s="96" t="str">
        <f>IF(AK33="","",VLOOKUP(AK33,'シフト記号表（勤務時間帯） (3)'!$D$6:$Z$47,23,FALSE))</f>
        <v/>
      </c>
      <c r="AL35" s="96" t="str">
        <f>IF(AL33="","",VLOOKUP(AL33,'シフト記号表（勤務時間帯） (3)'!$D$6:$Z$47,23,FALSE))</f>
        <v/>
      </c>
      <c r="AM35" s="96" t="str">
        <f>IF(AM33="","",VLOOKUP(AM33,'シフト記号表（勤務時間帯） (3)'!$D$6:$Z$47,23,FALSE))</f>
        <v/>
      </c>
      <c r="AN35" s="96" t="str">
        <f>IF(AN33="","",VLOOKUP(AN33,'シフト記号表（勤務時間帯） (3)'!$D$6:$Z$47,23,FALSE))</f>
        <v/>
      </c>
      <c r="AO35" s="97" t="str">
        <f>IF(AO33="","",VLOOKUP(AO33,'シフト記号表（勤務時間帯） (3)'!$D$6:$Z$47,23,FALSE))</f>
        <v/>
      </c>
      <c r="AP35" s="95" t="str">
        <f>IF(AP33="","",VLOOKUP(AP33,'シフト記号表（勤務時間帯） (3)'!$D$6:$Z$47,23,FALSE))</f>
        <v/>
      </c>
      <c r="AQ35" s="96" t="str">
        <f>IF(AQ33="","",VLOOKUP(AQ33,'シフト記号表（勤務時間帯） (3)'!$D$6:$Z$47,23,FALSE))</f>
        <v/>
      </c>
      <c r="AR35" s="96" t="str">
        <f>IF(AR33="","",VLOOKUP(AR33,'シフト記号表（勤務時間帯） (3)'!$D$6:$Z$47,23,FALSE))</f>
        <v/>
      </c>
      <c r="AS35" s="96" t="str">
        <f>IF(AS33="","",VLOOKUP(AS33,'シフト記号表（勤務時間帯） (3)'!$D$6:$Z$47,23,FALSE))</f>
        <v/>
      </c>
      <c r="AT35" s="96" t="str">
        <f>IF(AT33="","",VLOOKUP(AT33,'シフト記号表（勤務時間帯） (3)'!$D$6:$Z$47,23,FALSE))</f>
        <v/>
      </c>
      <c r="AU35" s="96" t="str">
        <f>IF(AU33="","",VLOOKUP(AU33,'シフト記号表（勤務時間帯） (3)'!$D$6:$Z$47,23,FALSE))</f>
        <v/>
      </c>
      <c r="AV35" s="97" t="str">
        <f>IF(AV33="","",VLOOKUP(AV33,'シフト記号表（勤務時間帯） (3)'!$D$6:$Z$47,23,FALSE))</f>
        <v/>
      </c>
      <c r="AW35" s="95" t="str">
        <f>IF(AW33="","",VLOOKUP(AW33,'シフト記号表（勤務時間帯） (3)'!$D$6:$Z$47,23,FALSE))</f>
        <v/>
      </c>
      <c r="AX35" s="96" t="str">
        <f>IF(AX33="","",VLOOKUP(AX33,'シフト記号表（勤務時間帯） (3)'!$D$6:$Z$47,23,FALSE))</f>
        <v/>
      </c>
      <c r="AY35" s="96" t="str">
        <f>IF(AY33="","",VLOOKUP(AY33,'シフト記号表（勤務時間帯） (3)'!$D$6:$Z$47,23,FALSE))</f>
        <v/>
      </c>
      <c r="AZ35" s="615">
        <f>IF($BC$3="４週",SUM(U35:AV35),IF($BC$3="暦月",SUM(U35:AY35),""))</f>
        <v>0</v>
      </c>
      <c r="BA35" s="616"/>
      <c r="BB35" s="617">
        <f>IF($BC$3="４週",AZ35/4,IF($BC$3="暦月",(AZ35/($BC$8/7)),""))</f>
        <v>0</v>
      </c>
      <c r="BC35" s="616"/>
      <c r="BD35" s="497"/>
      <c r="BE35" s="498"/>
      <c r="BF35" s="498"/>
      <c r="BG35" s="498"/>
      <c r="BH35" s="499"/>
    </row>
    <row r="36" spans="2:60" ht="20.25" customHeight="1" x14ac:dyDescent="0.4">
      <c r="B36" s="235"/>
      <c r="C36" s="376"/>
      <c r="D36" s="385"/>
      <c r="E36" s="377"/>
      <c r="F36" s="127"/>
      <c r="G36" s="125"/>
      <c r="H36" s="619"/>
      <c r="I36" s="380"/>
      <c r="J36" s="592"/>
      <c r="K36" s="592"/>
      <c r="L36" s="381"/>
      <c r="M36" s="597"/>
      <c r="N36" s="598"/>
      <c r="O36" s="599"/>
      <c r="P36" s="236" t="s">
        <v>18</v>
      </c>
      <c r="Q36" s="240"/>
      <c r="R36" s="240"/>
      <c r="S36" s="241"/>
      <c r="T36" s="246"/>
      <c r="U36" s="201"/>
      <c r="V36" s="202"/>
      <c r="W36" s="202"/>
      <c r="X36" s="202"/>
      <c r="Y36" s="202"/>
      <c r="Z36" s="202"/>
      <c r="AA36" s="203"/>
      <c r="AB36" s="201"/>
      <c r="AC36" s="202"/>
      <c r="AD36" s="202"/>
      <c r="AE36" s="202"/>
      <c r="AF36" s="202"/>
      <c r="AG36" s="202"/>
      <c r="AH36" s="203"/>
      <c r="AI36" s="201"/>
      <c r="AJ36" s="202"/>
      <c r="AK36" s="202"/>
      <c r="AL36" s="202"/>
      <c r="AM36" s="202"/>
      <c r="AN36" s="202"/>
      <c r="AO36" s="203"/>
      <c r="AP36" s="201"/>
      <c r="AQ36" s="202"/>
      <c r="AR36" s="202"/>
      <c r="AS36" s="202"/>
      <c r="AT36" s="202"/>
      <c r="AU36" s="202"/>
      <c r="AV36" s="203"/>
      <c r="AW36" s="201"/>
      <c r="AX36" s="202"/>
      <c r="AY36" s="202"/>
      <c r="AZ36" s="606"/>
      <c r="BA36" s="607"/>
      <c r="BB36" s="614"/>
      <c r="BC36" s="607"/>
      <c r="BD36" s="365"/>
      <c r="BE36" s="366"/>
      <c r="BF36" s="366"/>
      <c r="BG36" s="366"/>
      <c r="BH36" s="367"/>
    </row>
    <row r="37" spans="2:60" ht="20.25" customHeight="1" x14ac:dyDescent="0.4">
      <c r="B37" s="226">
        <f>B34+1</f>
        <v>6</v>
      </c>
      <c r="C37" s="378"/>
      <c r="D37" s="387"/>
      <c r="E37" s="379"/>
      <c r="F37" s="127">
        <f>C36</f>
        <v>0</v>
      </c>
      <c r="G37" s="125"/>
      <c r="H37" s="453"/>
      <c r="I37" s="382"/>
      <c r="J37" s="593"/>
      <c r="K37" s="593"/>
      <c r="L37" s="383"/>
      <c r="M37" s="600"/>
      <c r="N37" s="601"/>
      <c r="O37" s="602"/>
      <c r="P37" s="227" t="s">
        <v>208</v>
      </c>
      <c r="Q37" s="228"/>
      <c r="R37" s="228"/>
      <c r="S37" s="229"/>
      <c r="T37" s="230"/>
      <c r="U37" s="145" t="str">
        <f>IF(U36="","",VLOOKUP(U36,'シフト記号表（勤務時間帯） (3)'!$D$6:$X$47,21,FALSE))</f>
        <v/>
      </c>
      <c r="V37" s="146" t="str">
        <f>IF(V36="","",VLOOKUP(V36,'シフト記号表（勤務時間帯） (3)'!$D$6:$X$47,21,FALSE))</f>
        <v/>
      </c>
      <c r="W37" s="146" t="str">
        <f>IF(W36="","",VLOOKUP(W36,'シフト記号表（勤務時間帯） (3)'!$D$6:$X$47,21,FALSE))</f>
        <v/>
      </c>
      <c r="X37" s="146" t="str">
        <f>IF(X36="","",VLOOKUP(X36,'シフト記号表（勤務時間帯） (3)'!$D$6:$X$47,21,FALSE))</f>
        <v/>
      </c>
      <c r="Y37" s="146" t="str">
        <f>IF(Y36="","",VLOOKUP(Y36,'シフト記号表（勤務時間帯） (3)'!$D$6:$X$47,21,FALSE))</f>
        <v/>
      </c>
      <c r="Z37" s="146" t="str">
        <f>IF(Z36="","",VLOOKUP(Z36,'シフト記号表（勤務時間帯） (3)'!$D$6:$X$47,21,FALSE))</f>
        <v/>
      </c>
      <c r="AA37" s="147" t="str">
        <f>IF(AA36="","",VLOOKUP(AA36,'シフト記号表（勤務時間帯） (3)'!$D$6:$X$47,21,FALSE))</f>
        <v/>
      </c>
      <c r="AB37" s="145" t="str">
        <f>IF(AB36="","",VLOOKUP(AB36,'シフト記号表（勤務時間帯） (3)'!$D$6:$X$47,21,FALSE))</f>
        <v/>
      </c>
      <c r="AC37" s="146" t="str">
        <f>IF(AC36="","",VLOOKUP(AC36,'シフト記号表（勤務時間帯） (3)'!$D$6:$X$47,21,FALSE))</f>
        <v/>
      </c>
      <c r="AD37" s="146" t="str">
        <f>IF(AD36="","",VLOOKUP(AD36,'シフト記号表（勤務時間帯） (3)'!$D$6:$X$47,21,FALSE))</f>
        <v/>
      </c>
      <c r="AE37" s="146" t="str">
        <f>IF(AE36="","",VLOOKUP(AE36,'シフト記号表（勤務時間帯） (3)'!$D$6:$X$47,21,FALSE))</f>
        <v/>
      </c>
      <c r="AF37" s="146" t="str">
        <f>IF(AF36="","",VLOOKUP(AF36,'シフト記号表（勤務時間帯） (3)'!$D$6:$X$47,21,FALSE))</f>
        <v/>
      </c>
      <c r="AG37" s="146" t="str">
        <f>IF(AG36="","",VLOOKUP(AG36,'シフト記号表（勤務時間帯） (3)'!$D$6:$X$47,21,FALSE))</f>
        <v/>
      </c>
      <c r="AH37" s="147" t="str">
        <f>IF(AH36="","",VLOOKUP(AH36,'シフト記号表（勤務時間帯） (3)'!$D$6:$X$47,21,FALSE))</f>
        <v/>
      </c>
      <c r="AI37" s="145" t="str">
        <f>IF(AI36="","",VLOOKUP(AI36,'シフト記号表（勤務時間帯） (3)'!$D$6:$X$47,21,FALSE))</f>
        <v/>
      </c>
      <c r="AJ37" s="146" t="str">
        <f>IF(AJ36="","",VLOOKUP(AJ36,'シフト記号表（勤務時間帯） (3)'!$D$6:$X$47,21,FALSE))</f>
        <v/>
      </c>
      <c r="AK37" s="146" t="str">
        <f>IF(AK36="","",VLOOKUP(AK36,'シフト記号表（勤務時間帯） (3)'!$D$6:$X$47,21,FALSE))</f>
        <v/>
      </c>
      <c r="AL37" s="146" t="str">
        <f>IF(AL36="","",VLOOKUP(AL36,'シフト記号表（勤務時間帯） (3)'!$D$6:$X$47,21,FALSE))</f>
        <v/>
      </c>
      <c r="AM37" s="146" t="str">
        <f>IF(AM36="","",VLOOKUP(AM36,'シフト記号表（勤務時間帯） (3)'!$D$6:$X$47,21,FALSE))</f>
        <v/>
      </c>
      <c r="AN37" s="146" t="str">
        <f>IF(AN36="","",VLOOKUP(AN36,'シフト記号表（勤務時間帯） (3)'!$D$6:$X$47,21,FALSE))</f>
        <v/>
      </c>
      <c r="AO37" s="147" t="str">
        <f>IF(AO36="","",VLOOKUP(AO36,'シフト記号表（勤務時間帯） (3)'!$D$6:$X$47,21,FALSE))</f>
        <v/>
      </c>
      <c r="AP37" s="145" t="str">
        <f>IF(AP36="","",VLOOKUP(AP36,'シフト記号表（勤務時間帯） (3)'!$D$6:$X$47,21,FALSE))</f>
        <v/>
      </c>
      <c r="AQ37" s="146" t="str">
        <f>IF(AQ36="","",VLOOKUP(AQ36,'シフト記号表（勤務時間帯） (3)'!$D$6:$X$47,21,FALSE))</f>
        <v/>
      </c>
      <c r="AR37" s="146" t="str">
        <f>IF(AR36="","",VLOOKUP(AR36,'シフト記号表（勤務時間帯） (3)'!$D$6:$X$47,21,FALSE))</f>
        <v/>
      </c>
      <c r="AS37" s="146" t="str">
        <f>IF(AS36="","",VLOOKUP(AS36,'シフト記号表（勤務時間帯） (3)'!$D$6:$X$47,21,FALSE))</f>
        <v/>
      </c>
      <c r="AT37" s="146" t="str">
        <f>IF(AT36="","",VLOOKUP(AT36,'シフト記号表（勤務時間帯） (3)'!$D$6:$X$47,21,FALSE))</f>
        <v/>
      </c>
      <c r="AU37" s="146" t="str">
        <f>IF(AU36="","",VLOOKUP(AU36,'シフト記号表（勤務時間帯） (3)'!$D$6:$X$47,21,FALSE))</f>
        <v/>
      </c>
      <c r="AV37" s="147" t="str">
        <f>IF(AV36="","",VLOOKUP(AV36,'シフト記号表（勤務時間帯） (3)'!$D$6:$X$47,21,FALSE))</f>
        <v/>
      </c>
      <c r="AW37" s="145" t="str">
        <f>IF(AW36="","",VLOOKUP(AW36,'シフト記号表（勤務時間帯） (3)'!$D$6:$X$47,21,FALSE))</f>
        <v/>
      </c>
      <c r="AX37" s="146" t="str">
        <f>IF(AX36="","",VLOOKUP(AX36,'シフト記号表（勤務時間帯） (3)'!$D$6:$X$47,21,FALSE))</f>
        <v/>
      </c>
      <c r="AY37" s="146" t="str">
        <f>IF(AY36="","",VLOOKUP(AY36,'シフト記号表（勤務時間帯） (3)'!$D$6:$X$47,21,FALSE))</f>
        <v/>
      </c>
      <c r="AZ37" s="371">
        <f>IF($BC$3="４週",SUM(U37:AV37),IF($BC$3="暦月",SUM(U37:AY37),""))</f>
        <v>0</v>
      </c>
      <c r="BA37" s="372"/>
      <c r="BB37" s="373">
        <f>IF($BC$3="４週",AZ37/4,IF($BC$3="暦月",(AZ37/($BC$8/7)),""))</f>
        <v>0</v>
      </c>
      <c r="BC37" s="372"/>
      <c r="BD37" s="368"/>
      <c r="BE37" s="369"/>
      <c r="BF37" s="369"/>
      <c r="BG37" s="369"/>
      <c r="BH37" s="370"/>
    </row>
    <row r="38" spans="2:60" ht="20.25" customHeight="1" x14ac:dyDescent="0.4">
      <c r="B38" s="123"/>
      <c r="C38" s="533"/>
      <c r="D38" s="534"/>
      <c r="E38" s="535"/>
      <c r="F38" s="128"/>
      <c r="G38" s="129">
        <f>C36</f>
        <v>0</v>
      </c>
      <c r="H38" s="518"/>
      <c r="I38" s="594"/>
      <c r="J38" s="595"/>
      <c r="K38" s="595"/>
      <c r="L38" s="596"/>
      <c r="M38" s="603"/>
      <c r="N38" s="604"/>
      <c r="O38" s="605"/>
      <c r="P38" s="231" t="s">
        <v>209</v>
      </c>
      <c r="Q38" s="243"/>
      <c r="R38" s="243"/>
      <c r="S38" s="233"/>
      <c r="T38" s="234"/>
      <c r="U38" s="95" t="str">
        <f>IF(U36="","",VLOOKUP(U36,'シフト記号表（勤務時間帯） (3)'!$D$6:$Z$47,23,FALSE))</f>
        <v/>
      </c>
      <c r="V38" s="96" t="str">
        <f>IF(V36="","",VLOOKUP(V36,'シフト記号表（勤務時間帯） (3)'!$D$6:$Z$47,23,FALSE))</f>
        <v/>
      </c>
      <c r="W38" s="96" t="str">
        <f>IF(W36="","",VLOOKUP(W36,'シフト記号表（勤務時間帯） (3)'!$D$6:$Z$47,23,FALSE))</f>
        <v/>
      </c>
      <c r="X38" s="96" t="str">
        <f>IF(X36="","",VLOOKUP(X36,'シフト記号表（勤務時間帯） (3)'!$D$6:$Z$47,23,FALSE))</f>
        <v/>
      </c>
      <c r="Y38" s="96" t="str">
        <f>IF(Y36="","",VLOOKUP(Y36,'シフト記号表（勤務時間帯） (3)'!$D$6:$Z$47,23,FALSE))</f>
        <v/>
      </c>
      <c r="Z38" s="96" t="str">
        <f>IF(Z36="","",VLOOKUP(Z36,'シフト記号表（勤務時間帯） (3)'!$D$6:$Z$47,23,FALSE))</f>
        <v/>
      </c>
      <c r="AA38" s="97" t="str">
        <f>IF(AA36="","",VLOOKUP(AA36,'シフト記号表（勤務時間帯） (3)'!$D$6:$Z$47,23,FALSE))</f>
        <v/>
      </c>
      <c r="AB38" s="95" t="str">
        <f>IF(AB36="","",VLOOKUP(AB36,'シフト記号表（勤務時間帯） (3)'!$D$6:$Z$47,23,FALSE))</f>
        <v/>
      </c>
      <c r="AC38" s="96" t="str">
        <f>IF(AC36="","",VLOOKUP(AC36,'シフト記号表（勤務時間帯） (3)'!$D$6:$Z$47,23,FALSE))</f>
        <v/>
      </c>
      <c r="AD38" s="96" t="str">
        <f>IF(AD36="","",VLOOKUP(AD36,'シフト記号表（勤務時間帯） (3)'!$D$6:$Z$47,23,FALSE))</f>
        <v/>
      </c>
      <c r="AE38" s="96" t="str">
        <f>IF(AE36="","",VLOOKUP(AE36,'シフト記号表（勤務時間帯） (3)'!$D$6:$Z$47,23,FALSE))</f>
        <v/>
      </c>
      <c r="AF38" s="96" t="str">
        <f>IF(AF36="","",VLOOKUP(AF36,'シフト記号表（勤務時間帯） (3)'!$D$6:$Z$47,23,FALSE))</f>
        <v/>
      </c>
      <c r="AG38" s="96" t="str">
        <f>IF(AG36="","",VLOOKUP(AG36,'シフト記号表（勤務時間帯） (3)'!$D$6:$Z$47,23,FALSE))</f>
        <v/>
      </c>
      <c r="AH38" s="97" t="str">
        <f>IF(AH36="","",VLOOKUP(AH36,'シフト記号表（勤務時間帯） (3)'!$D$6:$Z$47,23,FALSE))</f>
        <v/>
      </c>
      <c r="AI38" s="95" t="str">
        <f>IF(AI36="","",VLOOKUP(AI36,'シフト記号表（勤務時間帯） (3)'!$D$6:$Z$47,23,FALSE))</f>
        <v/>
      </c>
      <c r="AJ38" s="96" t="str">
        <f>IF(AJ36="","",VLOOKUP(AJ36,'シフト記号表（勤務時間帯） (3)'!$D$6:$Z$47,23,FALSE))</f>
        <v/>
      </c>
      <c r="AK38" s="96" t="str">
        <f>IF(AK36="","",VLOOKUP(AK36,'シフト記号表（勤務時間帯） (3)'!$D$6:$Z$47,23,FALSE))</f>
        <v/>
      </c>
      <c r="AL38" s="96" t="str">
        <f>IF(AL36="","",VLOOKUP(AL36,'シフト記号表（勤務時間帯） (3)'!$D$6:$Z$47,23,FALSE))</f>
        <v/>
      </c>
      <c r="AM38" s="96" t="str">
        <f>IF(AM36="","",VLOOKUP(AM36,'シフト記号表（勤務時間帯） (3)'!$D$6:$Z$47,23,FALSE))</f>
        <v/>
      </c>
      <c r="AN38" s="96" t="str">
        <f>IF(AN36="","",VLOOKUP(AN36,'シフト記号表（勤務時間帯） (3)'!$D$6:$Z$47,23,FALSE))</f>
        <v/>
      </c>
      <c r="AO38" s="97" t="str">
        <f>IF(AO36="","",VLOOKUP(AO36,'シフト記号表（勤務時間帯） (3)'!$D$6:$Z$47,23,FALSE))</f>
        <v/>
      </c>
      <c r="AP38" s="95" t="str">
        <f>IF(AP36="","",VLOOKUP(AP36,'シフト記号表（勤務時間帯） (3)'!$D$6:$Z$47,23,FALSE))</f>
        <v/>
      </c>
      <c r="AQ38" s="96" t="str">
        <f>IF(AQ36="","",VLOOKUP(AQ36,'シフト記号表（勤務時間帯） (3)'!$D$6:$Z$47,23,FALSE))</f>
        <v/>
      </c>
      <c r="AR38" s="96" t="str">
        <f>IF(AR36="","",VLOOKUP(AR36,'シフト記号表（勤務時間帯） (3)'!$D$6:$Z$47,23,FALSE))</f>
        <v/>
      </c>
      <c r="AS38" s="96" t="str">
        <f>IF(AS36="","",VLOOKUP(AS36,'シフト記号表（勤務時間帯） (3)'!$D$6:$Z$47,23,FALSE))</f>
        <v/>
      </c>
      <c r="AT38" s="96" t="str">
        <f>IF(AT36="","",VLOOKUP(AT36,'シフト記号表（勤務時間帯） (3)'!$D$6:$Z$47,23,FALSE))</f>
        <v/>
      </c>
      <c r="AU38" s="96" t="str">
        <f>IF(AU36="","",VLOOKUP(AU36,'シフト記号表（勤務時間帯） (3)'!$D$6:$Z$47,23,FALSE))</f>
        <v/>
      </c>
      <c r="AV38" s="97" t="str">
        <f>IF(AV36="","",VLOOKUP(AV36,'シフト記号表（勤務時間帯） (3)'!$D$6:$Z$47,23,FALSE))</f>
        <v/>
      </c>
      <c r="AW38" s="95" t="str">
        <f>IF(AW36="","",VLOOKUP(AW36,'シフト記号表（勤務時間帯） (3)'!$D$6:$Z$47,23,FALSE))</f>
        <v/>
      </c>
      <c r="AX38" s="96" t="str">
        <f>IF(AX36="","",VLOOKUP(AX36,'シフト記号表（勤務時間帯） (3)'!$D$6:$Z$47,23,FALSE))</f>
        <v/>
      </c>
      <c r="AY38" s="96" t="str">
        <f>IF(AY36="","",VLOOKUP(AY36,'シフト記号表（勤務時間帯） (3)'!$D$6:$Z$47,23,FALSE))</f>
        <v/>
      </c>
      <c r="AZ38" s="615">
        <f>IF($BC$3="４週",SUM(U38:AV38),IF($BC$3="暦月",SUM(U38:AY38),""))</f>
        <v>0</v>
      </c>
      <c r="BA38" s="616"/>
      <c r="BB38" s="617">
        <f>IF($BC$3="４週",AZ38/4,IF($BC$3="暦月",(AZ38/($BC$8/7)),""))</f>
        <v>0</v>
      </c>
      <c r="BC38" s="616"/>
      <c r="BD38" s="497"/>
      <c r="BE38" s="498"/>
      <c r="BF38" s="498"/>
      <c r="BG38" s="498"/>
      <c r="BH38" s="499"/>
    </row>
    <row r="39" spans="2:60" ht="20.25" customHeight="1" x14ac:dyDescent="0.4">
      <c r="B39" s="235"/>
      <c r="C39" s="376"/>
      <c r="D39" s="385"/>
      <c r="E39" s="377"/>
      <c r="F39" s="127"/>
      <c r="G39" s="125"/>
      <c r="H39" s="619"/>
      <c r="I39" s="380"/>
      <c r="J39" s="592"/>
      <c r="K39" s="592"/>
      <c r="L39" s="381"/>
      <c r="M39" s="597"/>
      <c r="N39" s="598"/>
      <c r="O39" s="599"/>
      <c r="P39" s="236" t="s">
        <v>18</v>
      </c>
      <c r="Q39" s="237"/>
      <c r="R39" s="237"/>
      <c r="S39" s="238"/>
      <c r="T39" s="239"/>
      <c r="U39" s="201"/>
      <c r="V39" s="202"/>
      <c r="W39" s="202"/>
      <c r="X39" s="202"/>
      <c r="Y39" s="202"/>
      <c r="Z39" s="202"/>
      <c r="AA39" s="203"/>
      <c r="AB39" s="201"/>
      <c r="AC39" s="202"/>
      <c r="AD39" s="202"/>
      <c r="AE39" s="202"/>
      <c r="AF39" s="202"/>
      <c r="AG39" s="202"/>
      <c r="AH39" s="203"/>
      <c r="AI39" s="201"/>
      <c r="AJ39" s="202"/>
      <c r="AK39" s="202"/>
      <c r="AL39" s="202"/>
      <c r="AM39" s="202"/>
      <c r="AN39" s="202"/>
      <c r="AO39" s="203"/>
      <c r="AP39" s="201"/>
      <c r="AQ39" s="202"/>
      <c r="AR39" s="202"/>
      <c r="AS39" s="202"/>
      <c r="AT39" s="202"/>
      <c r="AU39" s="202"/>
      <c r="AV39" s="203"/>
      <c r="AW39" s="201"/>
      <c r="AX39" s="202"/>
      <c r="AY39" s="202"/>
      <c r="AZ39" s="606"/>
      <c r="BA39" s="607"/>
      <c r="BB39" s="614"/>
      <c r="BC39" s="607"/>
      <c r="BD39" s="365"/>
      <c r="BE39" s="366"/>
      <c r="BF39" s="366"/>
      <c r="BG39" s="366"/>
      <c r="BH39" s="367"/>
    </row>
    <row r="40" spans="2:60" ht="20.25" customHeight="1" x14ac:dyDescent="0.4">
      <c r="B40" s="226">
        <f>B37+1</f>
        <v>7</v>
      </c>
      <c r="C40" s="378"/>
      <c r="D40" s="387"/>
      <c r="E40" s="379"/>
      <c r="F40" s="127">
        <f>C39</f>
        <v>0</v>
      </c>
      <c r="G40" s="125"/>
      <c r="H40" s="453"/>
      <c r="I40" s="382"/>
      <c r="J40" s="593"/>
      <c r="K40" s="593"/>
      <c r="L40" s="383"/>
      <c r="M40" s="600"/>
      <c r="N40" s="601"/>
      <c r="O40" s="602"/>
      <c r="P40" s="227" t="s">
        <v>208</v>
      </c>
      <c r="Q40" s="228"/>
      <c r="R40" s="228"/>
      <c r="S40" s="229"/>
      <c r="T40" s="230"/>
      <c r="U40" s="145" t="str">
        <f>IF(U39="","",VLOOKUP(U39,'シフト記号表（勤務時間帯） (3)'!$D$6:$X$47,21,FALSE))</f>
        <v/>
      </c>
      <c r="V40" s="146" t="str">
        <f>IF(V39="","",VLOOKUP(V39,'シフト記号表（勤務時間帯） (3)'!$D$6:$X$47,21,FALSE))</f>
        <v/>
      </c>
      <c r="W40" s="146" t="str">
        <f>IF(W39="","",VLOOKUP(W39,'シフト記号表（勤務時間帯） (3)'!$D$6:$X$47,21,FALSE))</f>
        <v/>
      </c>
      <c r="X40" s="146" t="str">
        <f>IF(X39="","",VLOOKUP(X39,'シフト記号表（勤務時間帯） (3)'!$D$6:$X$47,21,FALSE))</f>
        <v/>
      </c>
      <c r="Y40" s="146" t="str">
        <f>IF(Y39="","",VLOOKUP(Y39,'シフト記号表（勤務時間帯） (3)'!$D$6:$X$47,21,FALSE))</f>
        <v/>
      </c>
      <c r="Z40" s="146" t="str">
        <f>IF(Z39="","",VLOOKUP(Z39,'シフト記号表（勤務時間帯） (3)'!$D$6:$X$47,21,FALSE))</f>
        <v/>
      </c>
      <c r="AA40" s="147" t="str">
        <f>IF(AA39="","",VLOOKUP(AA39,'シフト記号表（勤務時間帯） (3)'!$D$6:$X$47,21,FALSE))</f>
        <v/>
      </c>
      <c r="AB40" s="145" t="str">
        <f>IF(AB39="","",VLOOKUP(AB39,'シフト記号表（勤務時間帯） (3)'!$D$6:$X$47,21,FALSE))</f>
        <v/>
      </c>
      <c r="AC40" s="146" t="str">
        <f>IF(AC39="","",VLOOKUP(AC39,'シフト記号表（勤務時間帯） (3)'!$D$6:$X$47,21,FALSE))</f>
        <v/>
      </c>
      <c r="AD40" s="146" t="str">
        <f>IF(AD39="","",VLOOKUP(AD39,'シフト記号表（勤務時間帯） (3)'!$D$6:$X$47,21,FALSE))</f>
        <v/>
      </c>
      <c r="AE40" s="146" t="str">
        <f>IF(AE39="","",VLOOKUP(AE39,'シフト記号表（勤務時間帯） (3)'!$D$6:$X$47,21,FALSE))</f>
        <v/>
      </c>
      <c r="AF40" s="146" t="str">
        <f>IF(AF39="","",VLOOKUP(AF39,'シフト記号表（勤務時間帯） (3)'!$D$6:$X$47,21,FALSE))</f>
        <v/>
      </c>
      <c r="AG40" s="146" t="str">
        <f>IF(AG39="","",VLOOKUP(AG39,'シフト記号表（勤務時間帯） (3)'!$D$6:$X$47,21,FALSE))</f>
        <v/>
      </c>
      <c r="AH40" s="147" t="str">
        <f>IF(AH39="","",VLOOKUP(AH39,'シフト記号表（勤務時間帯） (3)'!$D$6:$X$47,21,FALSE))</f>
        <v/>
      </c>
      <c r="AI40" s="145" t="str">
        <f>IF(AI39="","",VLOOKUP(AI39,'シフト記号表（勤務時間帯） (3)'!$D$6:$X$47,21,FALSE))</f>
        <v/>
      </c>
      <c r="AJ40" s="146" t="str">
        <f>IF(AJ39="","",VLOOKUP(AJ39,'シフト記号表（勤務時間帯） (3)'!$D$6:$X$47,21,FALSE))</f>
        <v/>
      </c>
      <c r="AK40" s="146" t="str">
        <f>IF(AK39="","",VLOOKUP(AK39,'シフト記号表（勤務時間帯） (3)'!$D$6:$X$47,21,FALSE))</f>
        <v/>
      </c>
      <c r="AL40" s="146" t="str">
        <f>IF(AL39="","",VLOOKUP(AL39,'シフト記号表（勤務時間帯） (3)'!$D$6:$X$47,21,FALSE))</f>
        <v/>
      </c>
      <c r="AM40" s="146" t="str">
        <f>IF(AM39="","",VLOOKUP(AM39,'シフト記号表（勤務時間帯） (3)'!$D$6:$X$47,21,FALSE))</f>
        <v/>
      </c>
      <c r="AN40" s="146" t="str">
        <f>IF(AN39="","",VLOOKUP(AN39,'シフト記号表（勤務時間帯） (3)'!$D$6:$X$47,21,FALSE))</f>
        <v/>
      </c>
      <c r="AO40" s="147" t="str">
        <f>IF(AO39="","",VLOOKUP(AO39,'シフト記号表（勤務時間帯） (3)'!$D$6:$X$47,21,FALSE))</f>
        <v/>
      </c>
      <c r="AP40" s="145" t="str">
        <f>IF(AP39="","",VLOOKUP(AP39,'シフト記号表（勤務時間帯） (3)'!$D$6:$X$47,21,FALSE))</f>
        <v/>
      </c>
      <c r="AQ40" s="146" t="str">
        <f>IF(AQ39="","",VLOOKUP(AQ39,'シフト記号表（勤務時間帯） (3)'!$D$6:$X$47,21,FALSE))</f>
        <v/>
      </c>
      <c r="AR40" s="146" t="str">
        <f>IF(AR39="","",VLOOKUP(AR39,'シフト記号表（勤務時間帯） (3)'!$D$6:$X$47,21,FALSE))</f>
        <v/>
      </c>
      <c r="AS40" s="146" t="str">
        <f>IF(AS39="","",VLOOKUP(AS39,'シフト記号表（勤務時間帯） (3)'!$D$6:$X$47,21,FALSE))</f>
        <v/>
      </c>
      <c r="AT40" s="146" t="str">
        <f>IF(AT39="","",VLOOKUP(AT39,'シフト記号表（勤務時間帯） (3)'!$D$6:$X$47,21,FALSE))</f>
        <v/>
      </c>
      <c r="AU40" s="146" t="str">
        <f>IF(AU39="","",VLOOKUP(AU39,'シフト記号表（勤務時間帯） (3)'!$D$6:$X$47,21,FALSE))</f>
        <v/>
      </c>
      <c r="AV40" s="147" t="str">
        <f>IF(AV39="","",VLOOKUP(AV39,'シフト記号表（勤務時間帯） (3)'!$D$6:$X$47,21,FALSE))</f>
        <v/>
      </c>
      <c r="AW40" s="145" t="str">
        <f>IF(AW39="","",VLOOKUP(AW39,'シフト記号表（勤務時間帯） (3)'!$D$6:$X$47,21,FALSE))</f>
        <v/>
      </c>
      <c r="AX40" s="146" t="str">
        <f>IF(AX39="","",VLOOKUP(AX39,'シフト記号表（勤務時間帯） (3)'!$D$6:$X$47,21,FALSE))</f>
        <v/>
      </c>
      <c r="AY40" s="146" t="str">
        <f>IF(AY39="","",VLOOKUP(AY39,'シフト記号表（勤務時間帯） (3)'!$D$6:$X$47,21,FALSE))</f>
        <v/>
      </c>
      <c r="AZ40" s="371">
        <f>IF($BC$3="４週",SUM(U40:AV40),IF($BC$3="暦月",SUM(U40:AY40),""))</f>
        <v>0</v>
      </c>
      <c r="BA40" s="372"/>
      <c r="BB40" s="373">
        <f>IF($BC$3="４週",AZ40/4,IF($BC$3="暦月",(AZ40/($BC$8/7)),""))</f>
        <v>0</v>
      </c>
      <c r="BC40" s="372"/>
      <c r="BD40" s="368"/>
      <c r="BE40" s="369"/>
      <c r="BF40" s="369"/>
      <c r="BG40" s="369"/>
      <c r="BH40" s="370"/>
    </row>
    <row r="41" spans="2:60" ht="20.25" customHeight="1" x14ac:dyDescent="0.4">
      <c r="B41" s="123"/>
      <c r="C41" s="533"/>
      <c r="D41" s="534"/>
      <c r="E41" s="535"/>
      <c r="F41" s="128"/>
      <c r="G41" s="129">
        <f>C39</f>
        <v>0</v>
      </c>
      <c r="H41" s="518"/>
      <c r="I41" s="594"/>
      <c r="J41" s="595"/>
      <c r="K41" s="595"/>
      <c r="L41" s="596"/>
      <c r="M41" s="603"/>
      <c r="N41" s="604"/>
      <c r="O41" s="605"/>
      <c r="P41" s="231" t="s">
        <v>209</v>
      </c>
      <c r="Q41" s="240"/>
      <c r="R41" s="240"/>
      <c r="S41" s="241"/>
      <c r="T41" s="242"/>
      <c r="U41" s="95" t="str">
        <f>IF(U39="","",VLOOKUP(U39,'シフト記号表（勤務時間帯） (3)'!$D$6:$Z$47,23,FALSE))</f>
        <v/>
      </c>
      <c r="V41" s="96" t="str">
        <f>IF(V39="","",VLOOKUP(V39,'シフト記号表（勤務時間帯） (3)'!$D$6:$Z$47,23,FALSE))</f>
        <v/>
      </c>
      <c r="W41" s="96" t="str">
        <f>IF(W39="","",VLOOKUP(W39,'シフト記号表（勤務時間帯） (3)'!$D$6:$Z$47,23,FALSE))</f>
        <v/>
      </c>
      <c r="X41" s="96" t="str">
        <f>IF(X39="","",VLOOKUP(X39,'シフト記号表（勤務時間帯） (3)'!$D$6:$Z$47,23,FALSE))</f>
        <v/>
      </c>
      <c r="Y41" s="96" t="str">
        <f>IF(Y39="","",VLOOKUP(Y39,'シフト記号表（勤務時間帯） (3)'!$D$6:$Z$47,23,FALSE))</f>
        <v/>
      </c>
      <c r="Z41" s="96" t="str">
        <f>IF(Z39="","",VLOOKUP(Z39,'シフト記号表（勤務時間帯） (3)'!$D$6:$Z$47,23,FALSE))</f>
        <v/>
      </c>
      <c r="AA41" s="97" t="str">
        <f>IF(AA39="","",VLOOKUP(AA39,'シフト記号表（勤務時間帯） (3)'!$D$6:$Z$47,23,FALSE))</f>
        <v/>
      </c>
      <c r="AB41" s="95" t="str">
        <f>IF(AB39="","",VLOOKUP(AB39,'シフト記号表（勤務時間帯） (3)'!$D$6:$Z$47,23,FALSE))</f>
        <v/>
      </c>
      <c r="AC41" s="96" t="str">
        <f>IF(AC39="","",VLOOKUP(AC39,'シフト記号表（勤務時間帯） (3)'!$D$6:$Z$47,23,FALSE))</f>
        <v/>
      </c>
      <c r="AD41" s="96" t="str">
        <f>IF(AD39="","",VLOOKUP(AD39,'シフト記号表（勤務時間帯） (3)'!$D$6:$Z$47,23,FALSE))</f>
        <v/>
      </c>
      <c r="AE41" s="96" t="str">
        <f>IF(AE39="","",VLOOKUP(AE39,'シフト記号表（勤務時間帯） (3)'!$D$6:$Z$47,23,FALSE))</f>
        <v/>
      </c>
      <c r="AF41" s="96" t="str">
        <f>IF(AF39="","",VLOOKUP(AF39,'シフト記号表（勤務時間帯） (3)'!$D$6:$Z$47,23,FALSE))</f>
        <v/>
      </c>
      <c r="AG41" s="96" t="str">
        <f>IF(AG39="","",VLOOKUP(AG39,'シフト記号表（勤務時間帯） (3)'!$D$6:$Z$47,23,FALSE))</f>
        <v/>
      </c>
      <c r="AH41" s="97" t="str">
        <f>IF(AH39="","",VLOOKUP(AH39,'シフト記号表（勤務時間帯） (3)'!$D$6:$Z$47,23,FALSE))</f>
        <v/>
      </c>
      <c r="AI41" s="95" t="str">
        <f>IF(AI39="","",VLOOKUP(AI39,'シフト記号表（勤務時間帯） (3)'!$D$6:$Z$47,23,FALSE))</f>
        <v/>
      </c>
      <c r="AJ41" s="96" t="str">
        <f>IF(AJ39="","",VLOOKUP(AJ39,'シフト記号表（勤務時間帯） (3)'!$D$6:$Z$47,23,FALSE))</f>
        <v/>
      </c>
      <c r="AK41" s="96" t="str">
        <f>IF(AK39="","",VLOOKUP(AK39,'シフト記号表（勤務時間帯） (3)'!$D$6:$Z$47,23,FALSE))</f>
        <v/>
      </c>
      <c r="AL41" s="96" t="str">
        <f>IF(AL39="","",VLOOKUP(AL39,'シフト記号表（勤務時間帯） (3)'!$D$6:$Z$47,23,FALSE))</f>
        <v/>
      </c>
      <c r="AM41" s="96" t="str">
        <f>IF(AM39="","",VLOOKUP(AM39,'シフト記号表（勤務時間帯） (3)'!$D$6:$Z$47,23,FALSE))</f>
        <v/>
      </c>
      <c r="AN41" s="96" t="str">
        <f>IF(AN39="","",VLOOKUP(AN39,'シフト記号表（勤務時間帯） (3)'!$D$6:$Z$47,23,FALSE))</f>
        <v/>
      </c>
      <c r="AO41" s="97" t="str">
        <f>IF(AO39="","",VLOOKUP(AO39,'シフト記号表（勤務時間帯） (3)'!$D$6:$Z$47,23,FALSE))</f>
        <v/>
      </c>
      <c r="AP41" s="95" t="str">
        <f>IF(AP39="","",VLOOKUP(AP39,'シフト記号表（勤務時間帯） (3)'!$D$6:$Z$47,23,FALSE))</f>
        <v/>
      </c>
      <c r="AQ41" s="96" t="str">
        <f>IF(AQ39="","",VLOOKUP(AQ39,'シフト記号表（勤務時間帯） (3)'!$D$6:$Z$47,23,FALSE))</f>
        <v/>
      </c>
      <c r="AR41" s="96" t="str">
        <f>IF(AR39="","",VLOOKUP(AR39,'シフト記号表（勤務時間帯） (3)'!$D$6:$Z$47,23,FALSE))</f>
        <v/>
      </c>
      <c r="AS41" s="96" t="str">
        <f>IF(AS39="","",VLOOKUP(AS39,'シフト記号表（勤務時間帯） (3)'!$D$6:$Z$47,23,FALSE))</f>
        <v/>
      </c>
      <c r="AT41" s="96" t="str">
        <f>IF(AT39="","",VLOOKUP(AT39,'シフト記号表（勤務時間帯） (3)'!$D$6:$Z$47,23,FALSE))</f>
        <v/>
      </c>
      <c r="AU41" s="96" t="str">
        <f>IF(AU39="","",VLOOKUP(AU39,'シフト記号表（勤務時間帯） (3)'!$D$6:$Z$47,23,FALSE))</f>
        <v/>
      </c>
      <c r="AV41" s="97" t="str">
        <f>IF(AV39="","",VLOOKUP(AV39,'シフト記号表（勤務時間帯） (3)'!$D$6:$Z$47,23,FALSE))</f>
        <v/>
      </c>
      <c r="AW41" s="95" t="str">
        <f>IF(AW39="","",VLOOKUP(AW39,'シフト記号表（勤務時間帯） (3)'!$D$6:$Z$47,23,FALSE))</f>
        <v/>
      </c>
      <c r="AX41" s="96" t="str">
        <f>IF(AX39="","",VLOOKUP(AX39,'シフト記号表（勤務時間帯） (3)'!$D$6:$Z$47,23,FALSE))</f>
        <v/>
      </c>
      <c r="AY41" s="96" t="str">
        <f>IF(AY39="","",VLOOKUP(AY39,'シフト記号表（勤務時間帯） (3)'!$D$6:$Z$47,23,FALSE))</f>
        <v/>
      </c>
      <c r="AZ41" s="615">
        <f>IF($BC$3="４週",SUM(U41:AV41),IF($BC$3="暦月",SUM(U41:AY41),""))</f>
        <v>0</v>
      </c>
      <c r="BA41" s="616"/>
      <c r="BB41" s="617">
        <f>IF($BC$3="４週",AZ41/4,IF($BC$3="暦月",(AZ41/($BC$8/7)),""))</f>
        <v>0</v>
      </c>
      <c r="BC41" s="616"/>
      <c r="BD41" s="497"/>
      <c r="BE41" s="498"/>
      <c r="BF41" s="498"/>
      <c r="BG41" s="498"/>
      <c r="BH41" s="499"/>
    </row>
    <row r="42" spans="2:60" ht="20.25" customHeight="1" x14ac:dyDescent="0.4">
      <c r="B42" s="235"/>
      <c r="C42" s="376"/>
      <c r="D42" s="385"/>
      <c r="E42" s="377"/>
      <c r="F42" s="127"/>
      <c r="G42" s="125"/>
      <c r="H42" s="619"/>
      <c r="I42" s="380"/>
      <c r="J42" s="592"/>
      <c r="K42" s="592"/>
      <c r="L42" s="381"/>
      <c r="M42" s="597"/>
      <c r="N42" s="598"/>
      <c r="O42" s="599"/>
      <c r="P42" s="236" t="s">
        <v>18</v>
      </c>
      <c r="Q42" s="237"/>
      <c r="R42" s="237"/>
      <c r="S42" s="238"/>
      <c r="T42" s="239"/>
      <c r="U42" s="201"/>
      <c r="V42" s="202"/>
      <c r="W42" s="202"/>
      <c r="X42" s="202"/>
      <c r="Y42" s="202"/>
      <c r="Z42" s="202"/>
      <c r="AA42" s="203"/>
      <c r="AB42" s="201"/>
      <c r="AC42" s="202"/>
      <c r="AD42" s="202"/>
      <c r="AE42" s="202"/>
      <c r="AF42" s="202"/>
      <c r="AG42" s="202"/>
      <c r="AH42" s="203"/>
      <c r="AI42" s="201"/>
      <c r="AJ42" s="202"/>
      <c r="AK42" s="202"/>
      <c r="AL42" s="202"/>
      <c r="AM42" s="202"/>
      <c r="AN42" s="202"/>
      <c r="AO42" s="203"/>
      <c r="AP42" s="201"/>
      <c r="AQ42" s="202"/>
      <c r="AR42" s="202"/>
      <c r="AS42" s="202"/>
      <c r="AT42" s="202"/>
      <c r="AU42" s="202"/>
      <c r="AV42" s="203"/>
      <c r="AW42" s="201"/>
      <c r="AX42" s="202"/>
      <c r="AY42" s="202"/>
      <c r="AZ42" s="606"/>
      <c r="BA42" s="607"/>
      <c r="BB42" s="614"/>
      <c r="BC42" s="607"/>
      <c r="BD42" s="365"/>
      <c r="BE42" s="366"/>
      <c r="BF42" s="366"/>
      <c r="BG42" s="366"/>
      <c r="BH42" s="367"/>
    </row>
    <row r="43" spans="2:60" ht="20.25" customHeight="1" x14ac:dyDescent="0.4">
      <c r="B43" s="226">
        <f>B40+1</f>
        <v>8</v>
      </c>
      <c r="C43" s="378"/>
      <c r="D43" s="387"/>
      <c r="E43" s="379"/>
      <c r="F43" s="127">
        <f>C42</f>
        <v>0</v>
      </c>
      <c r="G43" s="125"/>
      <c r="H43" s="453"/>
      <c r="I43" s="382"/>
      <c r="J43" s="593"/>
      <c r="K43" s="593"/>
      <c r="L43" s="383"/>
      <c r="M43" s="600"/>
      <c r="N43" s="601"/>
      <c r="O43" s="602"/>
      <c r="P43" s="227" t="s">
        <v>208</v>
      </c>
      <c r="Q43" s="228"/>
      <c r="R43" s="228"/>
      <c r="S43" s="229"/>
      <c r="T43" s="230"/>
      <c r="U43" s="145" t="str">
        <f>IF(U42="","",VLOOKUP(U42,'シフト記号表（勤務時間帯） (3)'!$D$6:$X$47,21,FALSE))</f>
        <v/>
      </c>
      <c r="V43" s="146" t="str">
        <f>IF(V42="","",VLOOKUP(V42,'シフト記号表（勤務時間帯） (3)'!$D$6:$X$47,21,FALSE))</f>
        <v/>
      </c>
      <c r="W43" s="146" t="str">
        <f>IF(W42="","",VLOOKUP(W42,'シフト記号表（勤務時間帯） (3)'!$D$6:$X$47,21,FALSE))</f>
        <v/>
      </c>
      <c r="X43" s="146" t="str">
        <f>IF(X42="","",VLOOKUP(X42,'シフト記号表（勤務時間帯） (3)'!$D$6:$X$47,21,FALSE))</f>
        <v/>
      </c>
      <c r="Y43" s="146" t="str">
        <f>IF(Y42="","",VLOOKUP(Y42,'シフト記号表（勤務時間帯） (3)'!$D$6:$X$47,21,FALSE))</f>
        <v/>
      </c>
      <c r="Z43" s="146" t="str">
        <f>IF(Z42="","",VLOOKUP(Z42,'シフト記号表（勤務時間帯） (3)'!$D$6:$X$47,21,FALSE))</f>
        <v/>
      </c>
      <c r="AA43" s="147" t="str">
        <f>IF(AA42="","",VLOOKUP(AA42,'シフト記号表（勤務時間帯） (3)'!$D$6:$X$47,21,FALSE))</f>
        <v/>
      </c>
      <c r="AB43" s="145" t="str">
        <f>IF(AB42="","",VLOOKUP(AB42,'シフト記号表（勤務時間帯） (3)'!$D$6:$X$47,21,FALSE))</f>
        <v/>
      </c>
      <c r="AC43" s="146" t="str">
        <f>IF(AC42="","",VLOOKUP(AC42,'シフト記号表（勤務時間帯） (3)'!$D$6:$X$47,21,FALSE))</f>
        <v/>
      </c>
      <c r="AD43" s="146" t="str">
        <f>IF(AD42="","",VLOOKUP(AD42,'シフト記号表（勤務時間帯） (3)'!$D$6:$X$47,21,FALSE))</f>
        <v/>
      </c>
      <c r="AE43" s="146" t="str">
        <f>IF(AE42="","",VLOOKUP(AE42,'シフト記号表（勤務時間帯） (3)'!$D$6:$X$47,21,FALSE))</f>
        <v/>
      </c>
      <c r="AF43" s="146" t="str">
        <f>IF(AF42="","",VLOOKUP(AF42,'シフト記号表（勤務時間帯） (3)'!$D$6:$X$47,21,FALSE))</f>
        <v/>
      </c>
      <c r="AG43" s="146" t="str">
        <f>IF(AG42="","",VLOOKUP(AG42,'シフト記号表（勤務時間帯） (3)'!$D$6:$X$47,21,FALSE))</f>
        <v/>
      </c>
      <c r="AH43" s="147" t="str">
        <f>IF(AH42="","",VLOOKUP(AH42,'シフト記号表（勤務時間帯） (3)'!$D$6:$X$47,21,FALSE))</f>
        <v/>
      </c>
      <c r="AI43" s="145" t="str">
        <f>IF(AI42="","",VLOOKUP(AI42,'シフト記号表（勤務時間帯） (3)'!$D$6:$X$47,21,FALSE))</f>
        <v/>
      </c>
      <c r="AJ43" s="146" t="str">
        <f>IF(AJ42="","",VLOOKUP(AJ42,'シフト記号表（勤務時間帯） (3)'!$D$6:$X$47,21,FALSE))</f>
        <v/>
      </c>
      <c r="AK43" s="146" t="str">
        <f>IF(AK42="","",VLOOKUP(AK42,'シフト記号表（勤務時間帯） (3)'!$D$6:$X$47,21,FALSE))</f>
        <v/>
      </c>
      <c r="AL43" s="146" t="str">
        <f>IF(AL42="","",VLOOKUP(AL42,'シフト記号表（勤務時間帯） (3)'!$D$6:$X$47,21,FALSE))</f>
        <v/>
      </c>
      <c r="AM43" s="146" t="str">
        <f>IF(AM42="","",VLOOKUP(AM42,'シフト記号表（勤務時間帯） (3)'!$D$6:$X$47,21,FALSE))</f>
        <v/>
      </c>
      <c r="AN43" s="146" t="str">
        <f>IF(AN42="","",VLOOKUP(AN42,'シフト記号表（勤務時間帯） (3)'!$D$6:$X$47,21,FALSE))</f>
        <v/>
      </c>
      <c r="AO43" s="147" t="str">
        <f>IF(AO42="","",VLOOKUP(AO42,'シフト記号表（勤務時間帯） (3)'!$D$6:$X$47,21,FALSE))</f>
        <v/>
      </c>
      <c r="AP43" s="145" t="str">
        <f>IF(AP42="","",VLOOKUP(AP42,'シフト記号表（勤務時間帯） (3)'!$D$6:$X$47,21,FALSE))</f>
        <v/>
      </c>
      <c r="AQ43" s="146" t="str">
        <f>IF(AQ42="","",VLOOKUP(AQ42,'シフト記号表（勤務時間帯） (3)'!$D$6:$X$47,21,FALSE))</f>
        <v/>
      </c>
      <c r="AR43" s="146" t="str">
        <f>IF(AR42="","",VLOOKUP(AR42,'シフト記号表（勤務時間帯） (3)'!$D$6:$X$47,21,FALSE))</f>
        <v/>
      </c>
      <c r="AS43" s="146" t="str">
        <f>IF(AS42="","",VLOOKUP(AS42,'シフト記号表（勤務時間帯） (3)'!$D$6:$X$47,21,FALSE))</f>
        <v/>
      </c>
      <c r="AT43" s="146" t="str">
        <f>IF(AT42="","",VLOOKUP(AT42,'シフト記号表（勤務時間帯） (3)'!$D$6:$X$47,21,FALSE))</f>
        <v/>
      </c>
      <c r="AU43" s="146" t="str">
        <f>IF(AU42="","",VLOOKUP(AU42,'シフト記号表（勤務時間帯） (3)'!$D$6:$X$47,21,FALSE))</f>
        <v/>
      </c>
      <c r="AV43" s="147" t="str">
        <f>IF(AV42="","",VLOOKUP(AV42,'シフト記号表（勤務時間帯） (3)'!$D$6:$X$47,21,FALSE))</f>
        <v/>
      </c>
      <c r="AW43" s="145" t="str">
        <f>IF(AW42="","",VLOOKUP(AW42,'シフト記号表（勤務時間帯） (3)'!$D$6:$X$47,21,FALSE))</f>
        <v/>
      </c>
      <c r="AX43" s="146" t="str">
        <f>IF(AX42="","",VLOOKUP(AX42,'シフト記号表（勤務時間帯） (3)'!$D$6:$X$47,21,FALSE))</f>
        <v/>
      </c>
      <c r="AY43" s="146" t="str">
        <f>IF(AY42="","",VLOOKUP(AY42,'シフト記号表（勤務時間帯） (3)'!$D$6:$X$47,21,FALSE))</f>
        <v/>
      </c>
      <c r="AZ43" s="371">
        <f>IF($BC$3="４週",SUM(U43:AV43),IF($BC$3="暦月",SUM(U43:AY43),""))</f>
        <v>0</v>
      </c>
      <c r="BA43" s="372"/>
      <c r="BB43" s="373">
        <f>IF($BC$3="４週",AZ43/4,IF($BC$3="暦月",(AZ43/($BC$8/7)),""))</f>
        <v>0</v>
      </c>
      <c r="BC43" s="372"/>
      <c r="BD43" s="368"/>
      <c r="BE43" s="369"/>
      <c r="BF43" s="369"/>
      <c r="BG43" s="369"/>
      <c r="BH43" s="370"/>
    </row>
    <row r="44" spans="2:60" ht="20.25" customHeight="1" x14ac:dyDescent="0.4">
      <c r="B44" s="123"/>
      <c r="C44" s="533"/>
      <c r="D44" s="534"/>
      <c r="E44" s="535"/>
      <c r="F44" s="128"/>
      <c r="G44" s="129">
        <f>C42</f>
        <v>0</v>
      </c>
      <c r="H44" s="518"/>
      <c r="I44" s="594"/>
      <c r="J44" s="595"/>
      <c r="K44" s="595"/>
      <c r="L44" s="596"/>
      <c r="M44" s="603"/>
      <c r="N44" s="604"/>
      <c r="O44" s="605"/>
      <c r="P44" s="231" t="s">
        <v>209</v>
      </c>
      <c r="Q44" s="243"/>
      <c r="R44" s="243"/>
      <c r="S44" s="233"/>
      <c r="T44" s="234"/>
      <c r="U44" s="95" t="str">
        <f>IF(U42="","",VLOOKUP(U42,'シフト記号表（勤務時間帯） (3)'!$D$6:$Z$47,23,FALSE))</f>
        <v/>
      </c>
      <c r="V44" s="96" t="str">
        <f>IF(V42="","",VLOOKUP(V42,'シフト記号表（勤務時間帯） (3)'!$D$6:$Z$47,23,FALSE))</f>
        <v/>
      </c>
      <c r="W44" s="96" t="str">
        <f>IF(W42="","",VLOOKUP(W42,'シフト記号表（勤務時間帯） (3)'!$D$6:$Z$47,23,FALSE))</f>
        <v/>
      </c>
      <c r="X44" s="96" t="str">
        <f>IF(X42="","",VLOOKUP(X42,'シフト記号表（勤務時間帯） (3)'!$D$6:$Z$47,23,FALSE))</f>
        <v/>
      </c>
      <c r="Y44" s="96" t="str">
        <f>IF(Y42="","",VLOOKUP(Y42,'シフト記号表（勤務時間帯） (3)'!$D$6:$Z$47,23,FALSE))</f>
        <v/>
      </c>
      <c r="Z44" s="96" t="str">
        <f>IF(Z42="","",VLOOKUP(Z42,'シフト記号表（勤務時間帯） (3)'!$D$6:$Z$47,23,FALSE))</f>
        <v/>
      </c>
      <c r="AA44" s="97" t="str">
        <f>IF(AA42="","",VLOOKUP(AA42,'シフト記号表（勤務時間帯） (3)'!$D$6:$Z$47,23,FALSE))</f>
        <v/>
      </c>
      <c r="AB44" s="95" t="str">
        <f>IF(AB42="","",VLOOKUP(AB42,'シフト記号表（勤務時間帯） (3)'!$D$6:$Z$47,23,FALSE))</f>
        <v/>
      </c>
      <c r="AC44" s="96" t="str">
        <f>IF(AC42="","",VLOOKUP(AC42,'シフト記号表（勤務時間帯） (3)'!$D$6:$Z$47,23,FALSE))</f>
        <v/>
      </c>
      <c r="AD44" s="96" t="str">
        <f>IF(AD42="","",VLOOKUP(AD42,'シフト記号表（勤務時間帯） (3)'!$D$6:$Z$47,23,FALSE))</f>
        <v/>
      </c>
      <c r="AE44" s="96" t="str">
        <f>IF(AE42="","",VLOOKUP(AE42,'シフト記号表（勤務時間帯） (3)'!$D$6:$Z$47,23,FALSE))</f>
        <v/>
      </c>
      <c r="AF44" s="96" t="str">
        <f>IF(AF42="","",VLOOKUP(AF42,'シフト記号表（勤務時間帯） (3)'!$D$6:$Z$47,23,FALSE))</f>
        <v/>
      </c>
      <c r="AG44" s="96" t="str">
        <f>IF(AG42="","",VLOOKUP(AG42,'シフト記号表（勤務時間帯） (3)'!$D$6:$Z$47,23,FALSE))</f>
        <v/>
      </c>
      <c r="AH44" s="97" t="str">
        <f>IF(AH42="","",VLOOKUP(AH42,'シフト記号表（勤務時間帯） (3)'!$D$6:$Z$47,23,FALSE))</f>
        <v/>
      </c>
      <c r="AI44" s="95" t="str">
        <f>IF(AI42="","",VLOOKUP(AI42,'シフト記号表（勤務時間帯） (3)'!$D$6:$Z$47,23,FALSE))</f>
        <v/>
      </c>
      <c r="AJ44" s="96" t="str">
        <f>IF(AJ42="","",VLOOKUP(AJ42,'シフト記号表（勤務時間帯） (3)'!$D$6:$Z$47,23,FALSE))</f>
        <v/>
      </c>
      <c r="AK44" s="96" t="str">
        <f>IF(AK42="","",VLOOKUP(AK42,'シフト記号表（勤務時間帯） (3)'!$D$6:$Z$47,23,FALSE))</f>
        <v/>
      </c>
      <c r="AL44" s="96" t="str">
        <f>IF(AL42="","",VLOOKUP(AL42,'シフト記号表（勤務時間帯） (3)'!$D$6:$Z$47,23,FALSE))</f>
        <v/>
      </c>
      <c r="AM44" s="96" t="str">
        <f>IF(AM42="","",VLOOKUP(AM42,'シフト記号表（勤務時間帯） (3)'!$D$6:$Z$47,23,FALSE))</f>
        <v/>
      </c>
      <c r="AN44" s="96" t="str">
        <f>IF(AN42="","",VLOOKUP(AN42,'シフト記号表（勤務時間帯） (3)'!$D$6:$Z$47,23,FALSE))</f>
        <v/>
      </c>
      <c r="AO44" s="97" t="str">
        <f>IF(AO42="","",VLOOKUP(AO42,'シフト記号表（勤務時間帯） (3)'!$D$6:$Z$47,23,FALSE))</f>
        <v/>
      </c>
      <c r="AP44" s="95" t="str">
        <f>IF(AP42="","",VLOOKUP(AP42,'シフト記号表（勤務時間帯） (3)'!$D$6:$Z$47,23,FALSE))</f>
        <v/>
      </c>
      <c r="AQ44" s="96" t="str">
        <f>IF(AQ42="","",VLOOKUP(AQ42,'シフト記号表（勤務時間帯） (3)'!$D$6:$Z$47,23,FALSE))</f>
        <v/>
      </c>
      <c r="AR44" s="96" t="str">
        <f>IF(AR42="","",VLOOKUP(AR42,'シフト記号表（勤務時間帯） (3)'!$D$6:$Z$47,23,FALSE))</f>
        <v/>
      </c>
      <c r="AS44" s="96" t="str">
        <f>IF(AS42="","",VLOOKUP(AS42,'シフト記号表（勤務時間帯） (3)'!$D$6:$Z$47,23,FALSE))</f>
        <v/>
      </c>
      <c r="AT44" s="96" t="str">
        <f>IF(AT42="","",VLOOKUP(AT42,'シフト記号表（勤務時間帯） (3)'!$D$6:$Z$47,23,FALSE))</f>
        <v/>
      </c>
      <c r="AU44" s="96" t="str">
        <f>IF(AU42="","",VLOOKUP(AU42,'シフト記号表（勤務時間帯） (3)'!$D$6:$Z$47,23,FALSE))</f>
        <v/>
      </c>
      <c r="AV44" s="97" t="str">
        <f>IF(AV42="","",VLOOKUP(AV42,'シフト記号表（勤務時間帯） (3)'!$D$6:$Z$47,23,FALSE))</f>
        <v/>
      </c>
      <c r="AW44" s="95" t="str">
        <f>IF(AW42="","",VLOOKUP(AW42,'シフト記号表（勤務時間帯） (3)'!$D$6:$Z$47,23,FALSE))</f>
        <v/>
      </c>
      <c r="AX44" s="96" t="str">
        <f>IF(AX42="","",VLOOKUP(AX42,'シフト記号表（勤務時間帯） (3)'!$D$6:$Z$47,23,FALSE))</f>
        <v/>
      </c>
      <c r="AY44" s="96" t="str">
        <f>IF(AY42="","",VLOOKUP(AY42,'シフト記号表（勤務時間帯） (3)'!$D$6:$Z$47,23,FALSE))</f>
        <v/>
      </c>
      <c r="AZ44" s="615">
        <f>IF($BC$3="４週",SUM(U44:AV44),IF($BC$3="暦月",SUM(U44:AY44),""))</f>
        <v>0</v>
      </c>
      <c r="BA44" s="616"/>
      <c r="BB44" s="617">
        <f>IF($BC$3="４週",AZ44/4,IF($BC$3="暦月",(AZ44/($BC$8/7)),""))</f>
        <v>0</v>
      </c>
      <c r="BC44" s="616"/>
      <c r="BD44" s="497"/>
      <c r="BE44" s="498"/>
      <c r="BF44" s="498"/>
      <c r="BG44" s="498"/>
      <c r="BH44" s="499"/>
    </row>
    <row r="45" spans="2:60" ht="20.25" customHeight="1" x14ac:dyDescent="0.4">
      <c r="B45" s="235"/>
      <c r="C45" s="376"/>
      <c r="D45" s="385"/>
      <c r="E45" s="377"/>
      <c r="F45" s="127"/>
      <c r="G45" s="125"/>
      <c r="H45" s="619"/>
      <c r="I45" s="380"/>
      <c r="J45" s="592"/>
      <c r="K45" s="592"/>
      <c r="L45" s="381"/>
      <c r="M45" s="597"/>
      <c r="N45" s="598"/>
      <c r="O45" s="599"/>
      <c r="P45" s="236" t="s">
        <v>18</v>
      </c>
      <c r="Q45" s="237"/>
      <c r="R45" s="237"/>
      <c r="S45" s="238"/>
      <c r="T45" s="239"/>
      <c r="U45" s="201"/>
      <c r="V45" s="202"/>
      <c r="W45" s="202"/>
      <c r="X45" s="202"/>
      <c r="Y45" s="202"/>
      <c r="Z45" s="202"/>
      <c r="AA45" s="203"/>
      <c r="AB45" s="201"/>
      <c r="AC45" s="202"/>
      <c r="AD45" s="202"/>
      <c r="AE45" s="202"/>
      <c r="AF45" s="202"/>
      <c r="AG45" s="202"/>
      <c r="AH45" s="203"/>
      <c r="AI45" s="201"/>
      <c r="AJ45" s="202"/>
      <c r="AK45" s="202"/>
      <c r="AL45" s="202"/>
      <c r="AM45" s="202"/>
      <c r="AN45" s="202"/>
      <c r="AO45" s="203"/>
      <c r="AP45" s="201"/>
      <c r="AQ45" s="202"/>
      <c r="AR45" s="202"/>
      <c r="AS45" s="202"/>
      <c r="AT45" s="202"/>
      <c r="AU45" s="202"/>
      <c r="AV45" s="203"/>
      <c r="AW45" s="201"/>
      <c r="AX45" s="202"/>
      <c r="AY45" s="202"/>
      <c r="AZ45" s="606"/>
      <c r="BA45" s="607"/>
      <c r="BB45" s="614"/>
      <c r="BC45" s="607"/>
      <c r="BD45" s="365"/>
      <c r="BE45" s="366"/>
      <c r="BF45" s="366"/>
      <c r="BG45" s="366"/>
      <c r="BH45" s="367"/>
    </row>
    <row r="46" spans="2:60" ht="20.25" customHeight="1" x14ac:dyDescent="0.4">
      <c r="B46" s="226">
        <f>B43+1</f>
        <v>9</v>
      </c>
      <c r="C46" s="378"/>
      <c r="D46" s="387"/>
      <c r="E46" s="379"/>
      <c r="F46" s="127">
        <f>C45</f>
        <v>0</v>
      </c>
      <c r="G46" s="125"/>
      <c r="H46" s="453"/>
      <c r="I46" s="382"/>
      <c r="J46" s="593"/>
      <c r="K46" s="593"/>
      <c r="L46" s="383"/>
      <c r="M46" s="600"/>
      <c r="N46" s="601"/>
      <c r="O46" s="602"/>
      <c r="P46" s="227" t="s">
        <v>208</v>
      </c>
      <c r="Q46" s="228"/>
      <c r="R46" s="228"/>
      <c r="S46" s="229"/>
      <c r="T46" s="230"/>
      <c r="U46" s="145" t="str">
        <f>IF(U45="","",VLOOKUP(U45,'シフト記号表（勤務時間帯） (3)'!$D$6:$X$47,21,FALSE))</f>
        <v/>
      </c>
      <c r="V46" s="146" t="str">
        <f>IF(V45="","",VLOOKUP(V45,'シフト記号表（勤務時間帯） (3)'!$D$6:$X$47,21,FALSE))</f>
        <v/>
      </c>
      <c r="W46" s="146" t="str">
        <f>IF(W45="","",VLOOKUP(W45,'シフト記号表（勤務時間帯） (3)'!$D$6:$X$47,21,FALSE))</f>
        <v/>
      </c>
      <c r="X46" s="146" t="str">
        <f>IF(X45="","",VLOOKUP(X45,'シフト記号表（勤務時間帯） (3)'!$D$6:$X$47,21,FALSE))</f>
        <v/>
      </c>
      <c r="Y46" s="146" t="str">
        <f>IF(Y45="","",VLOOKUP(Y45,'シフト記号表（勤務時間帯） (3)'!$D$6:$X$47,21,FALSE))</f>
        <v/>
      </c>
      <c r="Z46" s="146" t="str">
        <f>IF(Z45="","",VLOOKUP(Z45,'シフト記号表（勤務時間帯） (3)'!$D$6:$X$47,21,FALSE))</f>
        <v/>
      </c>
      <c r="AA46" s="147" t="str">
        <f>IF(AA45="","",VLOOKUP(AA45,'シフト記号表（勤務時間帯） (3)'!$D$6:$X$47,21,FALSE))</f>
        <v/>
      </c>
      <c r="AB46" s="145" t="str">
        <f>IF(AB45="","",VLOOKUP(AB45,'シフト記号表（勤務時間帯） (3)'!$D$6:$X$47,21,FALSE))</f>
        <v/>
      </c>
      <c r="AC46" s="146" t="str">
        <f>IF(AC45="","",VLOOKUP(AC45,'シフト記号表（勤務時間帯） (3)'!$D$6:$X$47,21,FALSE))</f>
        <v/>
      </c>
      <c r="AD46" s="146" t="str">
        <f>IF(AD45="","",VLOOKUP(AD45,'シフト記号表（勤務時間帯） (3)'!$D$6:$X$47,21,FALSE))</f>
        <v/>
      </c>
      <c r="AE46" s="146" t="str">
        <f>IF(AE45="","",VLOOKUP(AE45,'シフト記号表（勤務時間帯） (3)'!$D$6:$X$47,21,FALSE))</f>
        <v/>
      </c>
      <c r="AF46" s="146" t="str">
        <f>IF(AF45="","",VLOOKUP(AF45,'シフト記号表（勤務時間帯） (3)'!$D$6:$X$47,21,FALSE))</f>
        <v/>
      </c>
      <c r="AG46" s="146" t="str">
        <f>IF(AG45="","",VLOOKUP(AG45,'シフト記号表（勤務時間帯） (3)'!$D$6:$X$47,21,FALSE))</f>
        <v/>
      </c>
      <c r="AH46" s="147" t="str">
        <f>IF(AH45="","",VLOOKUP(AH45,'シフト記号表（勤務時間帯） (3)'!$D$6:$X$47,21,FALSE))</f>
        <v/>
      </c>
      <c r="AI46" s="145" t="str">
        <f>IF(AI45="","",VLOOKUP(AI45,'シフト記号表（勤務時間帯） (3)'!$D$6:$X$47,21,FALSE))</f>
        <v/>
      </c>
      <c r="AJ46" s="146" t="str">
        <f>IF(AJ45="","",VLOOKUP(AJ45,'シフト記号表（勤務時間帯） (3)'!$D$6:$X$47,21,FALSE))</f>
        <v/>
      </c>
      <c r="AK46" s="146" t="str">
        <f>IF(AK45="","",VLOOKUP(AK45,'シフト記号表（勤務時間帯） (3)'!$D$6:$X$47,21,FALSE))</f>
        <v/>
      </c>
      <c r="AL46" s="146" t="str">
        <f>IF(AL45="","",VLOOKUP(AL45,'シフト記号表（勤務時間帯） (3)'!$D$6:$X$47,21,FALSE))</f>
        <v/>
      </c>
      <c r="AM46" s="146" t="str">
        <f>IF(AM45="","",VLOOKUP(AM45,'シフト記号表（勤務時間帯） (3)'!$D$6:$X$47,21,FALSE))</f>
        <v/>
      </c>
      <c r="AN46" s="146" t="str">
        <f>IF(AN45="","",VLOOKUP(AN45,'シフト記号表（勤務時間帯） (3)'!$D$6:$X$47,21,FALSE))</f>
        <v/>
      </c>
      <c r="AO46" s="147" t="str">
        <f>IF(AO45="","",VLOOKUP(AO45,'シフト記号表（勤務時間帯） (3)'!$D$6:$X$47,21,FALSE))</f>
        <v/>
      </c>
      <c r="AP46" s="145" t="str">
        <f>IF(AP45="","",VLOOKUP(AP45,'シフト記号表（勤務時間帯） (3)'!$D$6:$X$47,21,FALSE))</f>
        <v/>
      </c>
      <c r="AQ46" s="146" t="str">
        <f>IF(AQ45="","",VLOOKUP(AQ45,'シフト記号表（勤務時間帯） (3)'!$D$6:$X$47,21,FALSE))</f>
        <v/>
      </c>
      <c r="AR46" s="146" t="str">
        <f>IF(AR45="","",VLOOKUP(AR45,'シフト記号表（勤務時間帯） (3)'!$D$6:$X$47,21,FALSE))</f>
        <v/>
      </c>
      <c r="AS46" s="146" t="str">
        <f>IF(AS45="","",VLOOKUP(AS45,'シフト記号表（勤務時間帯） (3)'!$D$6:$X$47,21,FALSE))</f>
        <v/>
      </c>
      <c r="AT46" s="146" t="str">
        <f>IF(AT45="","",VLOOKUP(AT45,'シフト記号表（勤務時間帯） (3)'!$D$6:$X$47,21,FALSE))</f>
        <v/>
      </c>
      <c r="AU46" s="146" t="str">
        <f>IF(AU45="","",VLOOKUP(AU45,'シフト記号表（勤務時間帯） (3)'!$D$6:$X$47,21,FALSE))</f>
        <v/>
      </c>
      <c r="AV46" s="147" t="str">
        <f>IF(AV45="","",VLOOKUP(AV45,'シフト記号表（勤務時間帯） (3)'!$D$6:$X$47,21,FALSE))</f>
        <v/>
      </c>
      <c r="AW46" s="145" t="str">
        <f>IF(AW45="","",VLOOKUP(AW45,'シフト記号表（勤務時間帯） (3)'!$D$6:$X$47,21,FALSE))</f>
        <v/>
      </c>
      <c r="AX46" s="146" t="str">
        <f>IF(AX45="","",VLOOKUP(AX45,'シフト記号表（勤務時間帯） (3)'!$D$6:$X$47,21,FALSE))</f>
        <v/>
      </c>
      <c r="AY46" s="146" t="str">
        <f>IF(AY45="","",VLOOKUP(AY45,'シフト記号表（勤務時間帯） (3)'!$D$6:$X$47,21,FALSE))</f>
        <v/>
      </c>
      <c r="AZ46" s="371">
        <f>IF($BC$3="４週",SUM(U46:AV46),IF($BC$3="暦月",SUM(U46:AY46),""))</f>
        <v>0</v>
      </c>
      <c r="BA46" s="372"/>
      <c r="BB46" s="373">
        <f>IF($BC$3="４週",AZ46/4,IF($BC$3="暦月",(AZ46/($BC$8/7)),""))</f>
        <v>0</v>
      </c>
      <c r="BC46" s="372"/>
      <c r="BD46" s="368"/>
      <c r="BE46" s="369"/>
      <c r="BF46" s="369"/>
      <c r="BG46" s="369"/>
      <c r="BH46" s="370"/>
    </row>
    <row r="47" spans="2:60" ht="20.25" customHeight="1" x14ac:dyDescent="0.4">
      <c r="B47" s="123"/>
      <c r="C47" s="533"/>
      <c r="D47" s="534"/>
      <c r="E47" s="535"/>
      <c r="F47" s="128"/>
      <c r="G47" s="129">
        <f>C45</f>
        <v>0</v>
      </c>
      <c r="H47" s="518"/>
      <c r="I47" s="594"/>
      <c r="J47" s="595"/>
      <c r="K47" s="595"/>
      <c r="L47" s="596"/>
      <c r="M47" s="603"/>
      <c r="N47" s="604"/>
      <c r="O47" s="605"/>
      <c r="P47" s="231" t="s">
        <v>209</v>
      </c>
      <c r="Q47" s="232"/>
      <c r="R47" s="232"/>
      <c r="S47" s="244"/>
      <c r="T47" s="245"/>
      <c r="U47" s="95" t="str">
        <f>IF(U45="","",VLOOKUP(U45,'シフト記号表（勤務時間帯） (3)'!$D$6:$Z$47,23,FALSE))</f>
        <v/>
      </c>
      <c r="V47" s="96" t="str">
        <f>IF(V45="","",VLOOKUP(V45,'シフト記号表（勤務時間帯） (3)'!$D$6:$Z$47,23,FALSE))</f>
        <v/>
      </c>
      <c r="W47" s="96" t="str">
        <f>IF(W45="","",VLOOKUP(W45,'シフト記号表（勤務時間帯） (3)'!$D$6:$Z$47,23,FALSE))</f>
        <v/>
      </c>
      <c r="X47" s="96" t="str">
        <f>IF(X45="","",VLOOKUP(X45,'シフト記号表（勤務時間帯） (3)'!$D$6:$Z$47,23,FALSE))</f>
        <v/>
      </c>
      <c r="Y47" s="96" t="str">
        <f>IF(Y45="","",VLOOKUP(Y45,'シフト記号表（勤務時間帯） (3)'!$D$6:$Z$47,23,FALSE))</f>
        <v/>
      </c>
      <c r="Z47" s="96" t="str">
        <f>IF(Z45="","",VLOOKUP(Z45,'シフト記号表（勤務時間帯） (3)'!$D$6:$Z$47,23,FALSE))</f>
        <v/>
      </c>
      <c r="AA47" s="97" t="str">
        <f>IF(AA45="","",VLOOKUP(AA45,'シフト記号表（勤務時間帯） (3)'!$D$6:$Z$47,23,FALSE))</f>
        <v/>
      </c>
      <c r="AB47" s="95" t="str">
        <f>IF(AB45="","",VLOOKUP(AB45,'シフト記号表（勤務時間帯） (3)'!$D$6:$Z$47,23,FALSE))</f>
        <v/>
      </c>
      <c r="AC47" s="96" t="str">
        <f>IF(AC45="","",VLOOKUP(AC45,'シフト記号表（勤務時間帯） (3)'!$D$6:$Z$47,23,FALSE))</f>
        <v/>
      </c>
      <c r="AD47" s="96" t="str">
        <f>IF(AD45="","",VLOOKUP(AD45,'シフト記号表（勤務時間帯） (3)'!$D$6:$Z$47,23,FALSE))</f>
        <v/>
      </c>
      <c r="AE47" s="96" t="str">
        <f>IF(AE45="","",VLOOKUP(AE45,'シフト記号表（勤務時間帯） (3)'!$D$6:$Z$47,23,FALSE))</f>
        <v/>
      </c>
      <c r="AF47" s="96" t="str">
        <f>IF(AF45="","",VLOOKUP(AF45,'シフト記号表（勤務時間帯） (3)'!$D$6:$Z$47,23,FALSE))</f>
        <v/>
      </c>
      <c r="AG47" s="96" t="str">
        <f>IF(AG45="","",VLOOKUP(AG45,'シフト記号表（勤務時間帯） (3)'!$D$6:$Z$47,23,FALSE))</f>
        <v/>
      </c>
      <c r="AH47" s="97" t="str">
        <f>IF(AH45="","",VLOOKUP(AH45,'シフト記号表（勤務時間帯） (3)'!$D$6:$Z$47,23,FALSE))</f>
        <v/>
      </c>
      <c r="AI47" s="95" t="str">
        <f>IF(AI45="","",VLOOKUP(AI45,'シフト記号表（勤務時間帯） (3)'!$D$6:$Z$47,23,FALSE))</f>
        <v/>
      </c>
      <c r="AJ47" s="96" t="str">
        <f>IF(AJ45="","",VLOOKUP(AJ45,'シフト記号表（勤務時間帯） (3)'!$D$6:$Z$47,23,FALSE))</f>
        <v/>
      </c>
      <c r="AK47" s="96" t="str">
        <f>IF(AK45="","",VLOOKUP(AK45,'シフト記号表（勤務時間帯） (3)'!$D$6:$Z$47,23,FALSE))</f>
        <v/>
      </c>
      <c r="AL47" s="96" t="str">
        <f>IF(AL45="","",VLOOKUP(AL45,'シフト記号表（勤務時間帯） (3)'!$D$6:$Z$47,23,FALSE))</f>
        <v/>
      </c>
      <c r="AM47" s="96" t="str">
        <f>IF(AM45="","",VLOOKUP(AM45,'シフト記号表（勤務時間帯） (3)'!$D$6:$Z$47,23,FALSE))</f>
        <v/>
      </c>
      <c r="AN47" s="96" t="str">
        <f>IF(AN45="","",VLOOKUP(AN45,'シフト記号表（勤務時間帯） (3)'!$D$6:$Z$47,23,FALSE))</f>
        <v/>
      </c>
      <c r="AO47" s="97" t="str">
        <f>IF(AO45="","",VLOOKUP(AO45,'シフト記号表（勤務時間帯） (3)'!$D$6:$Z$47,23,FALSE))</f>
        <v/>
      </c>
      <c r="AP47" s="95" t="str">
        <f>IF(AP45="","",VLOOKUP(AP45,'シフト記号表（勤務時間帯） (3)'!$D$6:$Z$47,23,FALSE))</f>
        <v/>
      </c>
      <c r="AQ47" s="96" t="str">
        <f>IF(AQ45="","",VLOOKUP(AQ45,'シフト記号表（勤務時間帯） (3)'!$D$6:$Z$47,23,FALSE))</f>
        <v/>
      </c>
      <c r="AR47" s="96" t="str">
        <f>IF(AR45="","",VLOOKUP(AR45,'シフト記号表（勤務時間帯） (3)'!$D$6:$Z$47,23,FALSE))</f>
        <v/>
      </c>
      <c r="AS47" s="96" t="str">
        <f>IF(AS45="","",VLOOKUP(AS45,'シフト記号表（勤務時間帯） (3)'!$D$6:$Z$47,23,FALSE))</f>
        <v/>
      </c>
      <c r="AT47" s="96" t="str">
        <f>IF(AT45="","",VLOOKUP(AT45,'シフト記号表（勤務時間帯） (3)'!$D$6:$Z$47,23,FALSE))</f>
        <v/>
      </c>
      <c r="AU47" s="96" t="str">
        <f>IF(AU45="","",VLOOKUP(AU45,'シフト記号表（勤務時間帯） (3)'!$D$6:$Z$47,23,FALSE))</f>
        <v/>
      </c>
      <c r="AV47" s="97" t="str">
        <f>IF(AV45="","",VLOOKUP(AV45,'シフト記号表（勤務時間帯） (3)'!$D$6:$Z$47,23,FALSE))</f>
        <v/>
      </c>
      <c r="AW47" s="95" t="str">
        <f>IF(AW45="","",VLOOKUP(AW45,'シフト記号表（勤務時間帯） (3)'!$D$6:$Z$47,23,FALSE))</f>
        <v/>
      </c>
      <c r="AX47" s="96" t="str">
        <f>IF(AX45="","",VLOOKUP(AX45,'シフト記号表（勤務時間帯） (3)'!$D$6:$Z$47,23,FALSE))</f>
        <v/>
      </c>
      <c r="AY47" s="96" t="str">
        <f>IF(AY45="","",VLOOKUP(AY45,'シフト記号表（勤務時間帯） (3)'!$D$6:$Z$47,23,FALSE))</f>
        <v/>
      </c>
      <c r="AZ47" s="615">
        <f>IF($BC$3="４週",SUM(U47:AV47),IF($BC$3="暦月",SUM(U47:AY47),""))</f>
        <v>0</v>
      </c>
      <c r="BA47" s="616"/>
      <c r="BB47" s="617">
        <f>IF($BC$3="４週",AZ47/4,IF($BC$3="暦月",(AZ47/($BC$8/7)),""))</f>
        <v>0</v>
      </c>
      <c r="BC47" s="616"/>
      <c r="BD47" s="497"/>
      <c r="BE47" s="498"/>
      <c r="BF47" s="498"/>
      <c r="BG47" s="498"/>
      <c r="BH47" s="499"/>
    </row>
    <row r="48" spans="2:60" ht="20.25" customHeight="1" x14ac:dyDescent="0.4">
      <c r="B48" s="235"/>
      <c r="C48" s="376"/>
      <c r="D48" s="385"/>
      <c r="E48" s="377"/>
      <c r="F48" s="127"/>
      <c r="G48" s="125"/>
      <c r="H48" s="619"/>
      <c r="I48" s="380"/>
      <c r="J48" s="592"/>
      <c r="K48" s="592"/>
      <c r="L48" s="381"/>
      <c r="M48" s="597"/>
      <c r="N48" s="598"/>
      <c r="O48" s="599"/>
      <c r="P48" s="236" t="s">
        <v>18</v>
      </c>
      <c r="Q48" s="240"/>
      <c r="R48" s="240"/>
      <c r="S48" s="241"/>
      <c r="T48" s="246"/>
      <c r="U48" s="201"/>
      <c r="V48" s="202"/>
      <c r="W48" s="202"/>
      <c r="X48" s="202"/>
      <c r="Y48" s="202"/>
      <c r="Z48" s="202"/>
      <c r="AA48" s="203"/>
      <c r="AB48" s="201"/>
      <c r="AC48" s="202"/>
      <c r="AD48" s="202"/>
      <c r="AE48" s="202"/>
      <c r="AF48" s="202"/>
      <c r="AG48" s="202"/>
      <c r="AH48" s="203"/>
      <c r="AI48" s="201"/>
      <c r="AJ48" s="202"/>
      <c r="AK48" s="202"/>
      <c r="AL48" s="202"/>
      <c r="AM48" s="202"/>
      <c r="AN48" s="202"/>
      <c r="AO48" s="203"/>
      <c r="AP48" s="201"/>
      <c r="AQ48" s="202"/>
      <c r="AR48" s="202"/>
      <c r="AS48" s="202"/>
      <c r="AT48" s="202"/>
      <c r="AU48" s="202"/>
      <c r="AV48" s="203"/>
      <c r="AW48" s="201"/>
      <c r="AX48" s="202"/>
      <c r="AY48" s="202"/>
      <c r="AZ48" s="606"/>
      <c r="BA48" s="607"/>
      <c r="BB48" s="614"/>
      <c r="BC48" s="607"/>
      <c r="BD48" s="365"/>
      <c r="BE48" s="366"/>
      <c r="BF48" s="366"/>
      <c r="BG48" s="366"/>
      <c r="BH48" s="367"/>
    </row>
    <row r="49" spans="2:60" ht="20.25" customHeight="1" x14ac:dyDescent="0.4">
      <c r="B49" s="226">
        <f>B46+1</f>
        <v>10</v>
      </c>
      <c r="C49" s="378"/>
      <c r="D49" s="387"/>
      <c r="E49" s="379"/>
      <c r="F49" s="127">
        <f>C48</f>
        <v>0</v>
      </c>
      <c r="G49" s="125"/>
      <c r="H49" s="453"/>
      <c r="I49" s="382"/>
      <c r="J49" s="593"/>
      <c r="K49" s="593"/>
      <c r="L49" s="383"/>
      <c r="M49" s="600"/>
      <c r="N49" s="601"/>
      <c r="O49" s="602"/>
      <c r="P49" s="227" t="s">
        <v>208</v>
      </c>
      <c r="Q49" s="228"/>
      <c r="R49" s="228"/>
      <c r="S49" s="229"/>
      <c r="T49" s="230"/>
      <c r="U49" s="145" t="str">
        <f>IF(U48="","",VLOOKUP(U48,'シフト記号表（勤務時間帯） (3)'!$D$6:$X$47,21,FALSE))</f>
        <v/>
      </c>
      <c r="V49" s="146" t="str">
        <f>IF(V48="","",VLOOKUP(V48,'シフト記号表（勤務時間帯） (3)'!$D$6:$X$47,21,FALSE))</f>
        <v/>
      </c>
      <c r="W49" s="146" t="str">
        <f>IF(W48="","",VLOOKUP(W48,'シフト記号表（勤務時間帯） (3)'!$D$6:$X$47,21,FALSE))</f>
        <v/>
      </c>
      <c r="X49" s="146" t="str">
        <f>IF(X48="","",VLOOKUP(X48,'シフト記号表（勤務時間帯） (3)'!$D$6:$X$47,21,FALSE))</f>
        <v/>
      </c>
      <c r="Y49" s="146" t="str">
        <f>IF(Y48="","",VLOOKUP(Y48,'シフト記号表（勤務時間帯） (3)'!$D$6:$X$47,21,FALSE))</f>
        <v/>
      </c>
      <c r="Z49" s="146" t="str">
        <f>IF(Z48="","",VLOOKUP(Z48,'シフト記号表（勤務時間帯） (3)'!$D$6:$X$47,21,FALSE))</f>
        <v/>
      </c>
      <c r="AA49" s="147" t="str">
        <f>IF(AA48="","",VLOOKUP(AA48,'シフト記号表（勤務時間帯） (3)'!$D$6:$X$47,21,FALSE))</f>
        <v/>
      </c>
      <c r="AB49" s="145" t="str">
        <f>IF(AB48="","",VLOOKUP(AB48,'シフト記号表（勤務時間帯） (3)'!$D$6:$X$47,21,FALSE))</f>
        <v/>
      </c>
      <c r="AC49" s="146" t="str">
        <f>IF(AC48="","",VLOOKUP(AC48,'シフト記号表（勤務時間帯） (3)'!$D$6:$X$47,21,FALSE))</f>
        <v/>
      </c>
      <c r="AD49" s="146" t="str">
        <f>IF(AD48="","",VLOOKUP(AD48,'シフト記号表（勤務時間帯） (3)'!$D$6:$X$47,21,FALSE))</f>
        <v/>
      </c>
      <c r="AE49" s="146" t="str">
        <f>IF(AE48="","",VLOOKUP(AE48,'シフト記号表（勤務時間帯） (3)'!$D$6:$X$47,21,FALSE))</f>
        <v/>
      </c>
      <c r="AF49" s="146" t="str">
        <f>IF(AF48="","",VLOOKUP(AF48,'シフト記号表（勤務時間帯） (3)'!$D$6:$X$47,21,FALSE))</f>
        <v/>
      </c>
      <c r="AG49" s="146" t="str">
        <f>IF(AG48="","",VLOOKUP(AG48,'シフト記号表（勤務時間帯） (3)'!$D$6:$X$47,21,FALSE))</f>
        <v/>
      </c>
      <c r="AH49" s="147" t="str">
        <f>IF(AH48="","",VLOOKUP(AH48,'シフト記号表（勤務時間帯） (3)'!$D$6:$X$47,21,FALSE))</f>
        <v/>
      </c>
      <c r="AI49" s="145" t="str">
        <f>IF(AI48="","",VLOOKUP(AI48,'シフト記号表（勤務時間帯） (3)'!$D$6:$X$47,21,FALSE))</f>
        <v/>
      </c>
      <c r="AJ49" s="146" t="str">
        <f>IF(AJ48="","",VLOOKUP(AJ48,'シフト記号表（勤務時間帯） (3)'!$D$6:$X$47,21,FALSE))</f>
        <v/>
      </c>
      <c r="AK49" s="146" t="str">
        <f>IF(AK48="","",VLOOKUP(AK48,'シフト記号表（勤務時間帯） (3)'!$D$6:$X$47,21,FALSE))</f>
        <v/>
      </c>
      <c r="AL49" s="146" t="str">
        <f>IF(AL48="","",VLOOKUP(AL48,'シフト記号表（勤務時間帯） (3)'!$D$6:$X$47,21,FALSE))</f>
        <v/>
      </c>
      <c r="AM49" s="146" t="str">
        <f>IF(AM48="","",VLOOKUP(AM48,'シフト記号表（勤務時間帯） (3)'!$D$6:$X$47,21,FALSE))</f>
        <v/>
      </c>
      <c r="AN49" s="146" t="str">
        <f>IF(AN48="","",VLOOKUP(AN48,'シフト記号表（勤務時間帯） (3)'!$D$6:$X$47,21,FALSE))</f>
        <v/>
      </c>
      <c r="AO49" s="147" t="str">
        <f>IF(AO48="","",VLOOKUP(AO48,'シフト記号表（勤務時間帯） (3)'!$D$6:$X$47,21,FALSE))</f>
        <v/>
      </c>
      <c r="AP49" s="145" t="str">
        <f>IF(AP48="","",VLOOKUP(AP48,'シフト記号表（勤務時間帯） (3)'!$D$6:$X$47,21,FALSE))</f>
        <v/>
      </c>
      <c r="AQ49" s="146" t="str">
        <f>IF(AQ48="","",VLOOKUP(AQ48,'シフト記号表（勤務時間帯） (3)'!$D$6:$X$47,21,FALSE))</f>
        <v/>
      </c>
      <c r="AR49" s="146" t="str">
        <f>IF(AR48="","",VLOOKUP(AR48,'シフト記号表（勤務時間帯） (3)'!$D$6:$X$47,21,FALSE))</f>
        <v/>
      </c>
      <c r="AS49" s="146" t="str">
        <f>IF(AS48="","",VLOOKUP(AS48,'シフト記号表（勤務時間帯） (3)'!$D$6:$X$47,21,FALSE))</f>
        <v/>
      </c>
      <c r="AT49" s="146" t="str">
        <f>IF(AT48="","",VLOOKUP(AT48,'シフト記号表（勤務時間帯） (3)'!$D$6:$X$47,21,FALSE))</f>
        <v/>
      </c>
      <c r="AU49" s="146" t="str">
        <f>IF(AU48="","",VLOOKUP(AU48,'シフト記号表（勤務時間帯） (3)'!$D$6:$X$47,21,FALSE))</f>
        <v/>
      </c>
      <c r="AV49" s="147" t="str">
        <f>IF(AV48="","",VLOOKUP(AV48,'シフト記号表（勤務時間帯） (3)'!$D$6:$X$47,21,FALSE))</f>
        <v/>
      </c>
      <c r="AW49" s="145" t="str">
        <f>IF(AW48="","",VLOOKUP(AW48,'シフト記号表（勤務時間帯） (3)'!$D$6:$X$47,21,FALSE))</f>
        <v/>
      </c>
      <c r="AX49" s="146" t="str">
        <f>IF(AX48="","",VLOOKUP(AX48,'シフト記号表（勤務時間帯） (3)'!$D$6:$X$47,21,FALSE))</f>
        <v/>
      </c>
      <c r="AY49" s="146" t="str">
        <f>IF(AY48="","",VLOOKUP(AY48,'シフト記号表（勤務時間帯） (3)'!$D$6:$X$47,21,FALSE))</f>
        <v/>
      </c>
      <c r="AZ49" s="371">
        <f>IF($BC$3="４週",SUM(U49:AV49),IF($BC$3="暦月",SUM(U49:AY49),""))</f>
        <v>0</v>
      </c>
      <c r="BA49" s="372"/>
      <c r="BB49" s="373">
        <f>IF($BC$3="４週",AZ49/4,IF($BC$3="暦月",(AZ49/($BC$8/7)),""))</f>
        <v>0</v>
      </c>
      <c r="BC49" s="372"/>
      <c r="BD49" s="368"/>
      <c r="BE49" s="369"/>
      <c r="BF49" s="369"/>
      <c r="BG49" s="369"/>
      <c r="BH49" s="370"/>
    </row>
    <row r="50" spans="2:60" ht="20.25" customHeight="1" x14ac:dyDescent="0.4">
      <c r="B50" s="123"/>
      <c r="C50" s="533"/>
      <c r="D50" s="534"/>
      <c r="E50" s="535"/>
      <c r="F50" s="128"/>
      <c r="G50" s="129">
        <f>C48</f>
        <v>0</v>
      </c>
      <c r="H50" s="518"/>
      <c r="I50" s="594"/>
      <c r="J50" s="595"/>
      <c r="K50" s="595"/>
      <c r="L50" s="596"/>
      <c r="M50" s="603"/>
      <c r="N50" s="604"/>
      <c r="O50" s="605"/>
      <c r="P50" s="247" t="s">
        <v>209</v>
      </c>
      <c r="Q50" s="248"/>
      <c r="R50" s="248"/>
      <c r="S50" s="249"/>
      <c r="T50" s="250"/>
      <c r="U50" s="95" t="str">
        <f>IF(U48="","",VLOOKUP(U48,'シフト記号表（勤務時間帯） (3)'!$D$6:$Z$47,23,FALSE))</f>
        <v/>
      </c>
      <c r="V50" s="96" t="str">
        <f>IF(V48="","",VLOOKUP(V48,'シフト記号表（勤務時間帯） (3)'!$D$6:$Z$47,23,FALSE))</f>
        <v/>
      </c>
      <c r="W50" s="96" t="str">
        <f>IF(W48="","",VLOOKUP(W48,'シフト記号表（勤務時間帯） (3)'!$D$6:$Z$47,23,FALSE))</f>
        <v/>
      </c>
      <c r="X50" s="96" t="str">
        <f>IF(X48="","",VLOOKUP(X48,'シフト記号表（勤務時間帯） (3)'!$D$6:$Z$47,23,FALSE))</f>
        <v/>
      </c>
      <c r="Y50" s="96" t="str">
        <f>IF(Y48="","",VLOOKUP(Y48,'シフト記号表（勤務時間帯） (3)'!$D$6:$Z$47,23,FALSE))</f>
        <v/>
      </c>
      <c r="Z50" s="96" t="str">
        <f>IF(Z48="","",VLOOKUP(Z48,'シフト記号表（勤務時間帯） (3)'!$D$6:$Z$47,23,FALSE))</f>
        <v/>
      </c>
      <c r="AA50" s="97" t="str">
        <f>IF(AA48="","",VLOOKUP(AA48,'シフト記号表（勤務時間帯） (3)'!$D$6:$Z$47,23,FALSE))</f>
        <v/>
      </c>
      <c r="AB50" s="95" t="str">
        <f>IF(AB48="","",VLOOKUP(AB48,'シフト記号表（勤務時間帯） (3)'!$D$6:$Z$47,23,FALSE))</f>
        <v/>
      </c>
      <c r="AC50" s="96" t="str">
        <f>IF(AC48="","",VLOOKUP(AC48,'シフト記号表（勤務時間帯） (3)'!$D$6:$Z$47,23,FALSE))</f>
        <v/>
      </c>
      <c r="AD50" s="96" t="str">
        <f>IF(AD48="","",VLOOKUP(AD48,'シフト記号表（勤務時間帯） (3)'!$D$6:$Z$47,23,FALSE))</f>
        <v/>
      </c>
      <c r="AE50" s="96" t="str">
        <f>IF(AE48="","",VLOOKUP(AE48,'シフト記号表（勤務時間帯） (3)'!$D$6:$Z$47,23,FALSE))</f>
        <v/>
      </c>
      <c r="AF50" s="96" t="str">
        <f>IF(AF48="","",VLOOKUP(AF48,'シフト記号表（勤務時間帯） (3)'!$D$6:$Z$47,23,FALSE))</f>
        <v/>
      </c>
      <c r="AG50" s="96" t="str">
        <f>IF(AG48="","",VLOOKUP(AG48,'シフト記号表（勤務時間帯） (3)'!$D$6:$Z$47,23,FALSE))</f>
        <v/>
      </c>
      <c r="AH50" s="97" t="str">
        <f>IF(AH48="","",VLOOKUP(AH48,'シフト記号表（勤務時間帯） (3)'!$D$6:$Z$47,23,FALSE))</f>
        <v/>
      </c>
      <c r="AI50" s="95" t="str">
        <f>IF(AI48="","",VLOOKUP(AI48,'シフト記号表（勤務時間帯） (3)'!$D$6:$Z$47,23,FALSE))</f>
        <v/>
      </c>
      <c r="AJ50" s="96" t="str">
        <f>IF(AJ48="","",VLOOKUP(AJ48,'シフト記号表（勤務時間帯） (3)'!$D$6:$Z$47,23,FALSE))</f>
        <v/>
      </c>
      <c r="AK50" s="96" t="str">
        <f>IF(AK48="","",VLOOKUP(AK48,'シフト記号表（勤務時間帯） (3)'!$D$6:$Z$47,23,FALSE))</f>
        <v/>
      </c>
      <c r="AL50" s="96" t="str">
        <f>IF(AL48="","",VLOOKUP(AL48,'シフト記号表（勤務時間帯） (3)'!$D$6:$Z$47,23,FALSE))</f>
        <v/>
      </c>
      <c r="AM50" s="96" t="str">
        <f>IF(AM48="","",VLOOKUP(AM48,'シフト記号表（勤務時間帯） (3)'!$D$6:$Z$47,23,FALSE))</f>
        <v/>
      </c>
      <c r="AN50" s="96" t="str">
        <f>IF(AN48="","",VLOOKUP(AN48,'シフト記号表（勤務時間帯） (3)'!$D$6:$Z$47,23,FALSE))</f>
        <v/>
      </c>
      <c r="AO50" s="97" t="str">
        <f>IF(AO48="","",VLOOKUP(AO48,'シフト記号表（勤務時間帯） (3)'!$D$6:$Z$47,23,FALSE))</f>
        <v/>
      </c>
      <c r="AP50" s="95" t="str">
        <f>IF(AP48="","",VLOOKUP(AP48,'シフト記号表（勤務時間帯） (3)'!$D$6:$Z$47,23,FALSE))</f>
        <v/>
      </c>
      <c r="AQ50" s="96" t="str">
        <f>IF(AQ48="","",VLOOKUP(AQ48,'シフト記号表（勤務時間帯） (3)'!$D$6:$Z$47,23,FALSE))</f>
        <v/>
      </c>
      <c r="AR50" s="96" t="str">
        <f>IF(AR48="","",VLOOKUP(AR48,'シフト記号表（勤務時間帯） (3)'!$D$6:$Z$47,23,FALSE))</f>
        <v/>
      </c>
      <c r="AS50" s="96" t="str">
        <f>IF(AS48="","",VLOOKUP(AS48,'シフト記号表（勤務時間帯） (3)'!$D$6:$Z$47,23,FALSE))</f>
        <v/>
      </c>
      <c r="AT50" s="96" t="str">
        <f>IF(AT48="","",VLOOKUP(AT48,'シフト記号表（勤務時間帯） (3)'!$D$6:$Z$47,23,FALSE))</f>
        <v/>
      </c>
      <c r="AU50" s="96" t="str">
        <f>IF(AU48="","",VLOOKUP(AU48,'シフト記号表（勤務時間帯） (3)'!$D$6:$Z$47,23,FALSE))</f>
        <v/>
      </c>
      <c r="AV50" s="97" t="str">
        <f>IF(AV48="","",VLOOKUP(AV48,'シフト記号表（勤務時間帯） (3)'!$D$6:$Z$47,23,FALSE))</f>
        <v/>
      </c>
      <c r="AW50" s="95" t="str">
        <f>IF(AW48="","",VLOOKUP(AW48,'シフト記号表（勤務時間帯） (3)'!$D$6:$Z$47,23,FALSE))</f>
        <v/>
      </c>
      <c r="AX50" s="96" t="str">
        <f>IF(AX48="","",VLOOKUP(AX48,'シフト記号表（勤務時間帯） (3)'!$D$6:$Z$47,23,FALSE))</f>
        <v/>
      </c>
      <c r="AY50" s="96" t="str">
        <f>IF(AY48="","",VLOOKUP(AY48,'シフト記号表（勤務時間帯） (3)'!$D$6:$Z$47,23,FALSE))</f>
        <v/>
      </c>
      <c r="AZ50" s="615">
        <f>IF($BC$3="４週",SUM(U50:AV50),IF($BC$3="暦月",SUM(U50:AY50),""))</f>
        <v>0</v>
      </c>
      <c r="BA50" s="616"/>
      <c r="BB50" s="617">
        <f>IF($BC$3="４週",AZ50/4,IF($BC$3="暦月",(AZ50/($BC$8/7)),""))</f>
        <v>0</v>
      </c>
      <c r="BC50" s="616"/>
      <c r="BD50" s="497"/>
      <c r="BE50" s="498"/>
      <c r="BF50" s="498"/>
      <c r="BG50" s="498"/>
      <c r="BH50" s="499"/>
    </row>
    <row r="51" spans="2:60" ht="20.25" customHeight="1" x14ac:dyDescent="0.4">
      <c r="B51" s="235"/>
      <c r="C51" s="376"/>
      <c r="D51" s="385"/>
      <c r="E51" s="377"/>
      <c r="F51" s="127"/>
      <c r="G51" s="125"/>
      <c r="H51" s="619"/>
      <c r="I51" s="380"/>
      <c r="J51" s="592"/>
      <c r="K51" s="592"/>
      <c r="L51" s="381"/>
      <c r="M51" s="597"/>
      <c r="N51" s="598"/>
      <c r="O51" s="599"/>
      <c r="P51" s="236" t="s">
        <v>18</v>
      </c>
      <c r="Q51" s="240"/>
      <c r="R51" s="240"/>
      <c r="S51" s="241"/>
      <c r="T51" s="246"/>
      <c r="U51" s="201"/>
      <c r="V51" s="202"/>
      <c r="W51" s="202"/>
      <c r="X51" s="202"/>
      <c r="Y51" s="202"/>
      <c r="Z51" s="202"/>
      <c r="AA51" s="203"/>
      <c r="AB51" s="201"/>
      <c r="AC51" s="202"/>
      <c r="AD51" s="202"/>
      <c r="AE51" s="202"/>
      <c r="AF51" s="202"/>
      <c r="AG51" s="202"/>
      <c r="AH51" s="203"/>
      <c r="AI51" s="201"/>
      <c r="AJ51" s="202"/>
      <c r="AK51" s="202"/>
      <c r="AL51" s="202"/>
      <c r="AM51" s="202"/>
      <c r="AN51" s="202"/>
      <c r="AO51" s="203"/>
      <c r="AP51" s="201"/>
      <c r="AQ51" s="202"/>
      <c r="AR51" s="202"/>
      <c r="AS51" s="202"/>
      <c r="AT51" s="202"/>
      <c r="AU51" s="202"/>
      <c r="AV51" s="203"/>
      <c r="AW51" s="201"/>
      <c r="AX51" s="202"/>
      <c r="AY51" s="202"/>
      <c r="AZ51" s="606"/>
      <c r="BA51" s="607"/>
      <c r="BB51" s="614"/>
      <c r="BC51" s="607"/>
      <c r="BD51" s="365"/>
      <c r="BE51" s="366"/>
      <c r="BF51" s="366"/>
      <c r="BG51" s="366"/>
      <c r="BH51" s="367"/>
    </row>
    <row r="52" spans="2:60" ht="20.25" customHeight="1" x14ac:dyDescent="0.4">
      <c r="B52" s="226">
        <f>B49+1</f>
        <v>11</v>
      </c>
      <c r="C52" s="378"/>
      <c r="D52" s="387"/>
      <c r="E52" s="379"/>
      <c r="F52" s="127">
        <f>C51</f>
        <v>0</v>
      </c>
      <c r="G52" s="125"/>
      <c r="H52" s="453"/>
      <c r="I52" s="382"/>
      <c r="J52" s="593"/>
      <c r="K52" s="593"/>
      <c r="L52" s="383"/>
      <c r="M52" s="600"/>
      <c r="N52" s="601"/>
      <c r="O52" s="602"/>
      <c r="P52" s="227" t="s">
        <v>208</v>
      </c>
      <c r="Q52" s="228"/>
      <c r="R52" s="228"/>
      <c r="S52" s="229"/>
      <c r="T52" s="230"/>
      <c r="U52" s="145" t="str">
        <f>IF(U51="","",VLOOKUP(U51,'シフト記号表（勤務時間帯） (3)'!$D$6:$X$47,21,FALSE))</f>
        <v/>
      </c>
      <c r="V52" s="146" t="str">
        <f>IF(V51="","",VLOOKUP(V51,'シフト記号表（勤務時間帯） (3)'!$D$6:$X$47,21,FALSE))</f>
        <v/>
      </c>
      <c r="W52" s="146" t="str">
        <f>IF(W51="","",VLOOKUP(W51,'シフト記号表（勤務時間帯） (3)'!$D$6:$X$47,21,FALSE))</f>
        <v/>
      </c>
      <c r="X52" s="146" t="str">
        <f>IF(X51="","",VLOOKUP(X51,'シフト記号表（勤務時間帯） (3)'!$D$6:$X$47,21,FALSE))</f>
        <v/>
      </c>
      <c r="Y52" s="146" t="str">
        <f>IF(Y51="","",VLOOKUP(Y51,'シフト記号表（勤務時間帯） (3)'!$D$6:$X$47,21,FALSE))</f>
        <v/>
      </c>
      <c r="Z52" s="146" t="str">
        <f>IF(Z51="","",VLOOKUP(Z51,'シフト記号表（勤務時間帯） (3)'!$D$6:$X$47,21,FALSE))</f>
        <v/>
      </c>
      <c r="AA52" s="147" t="str">
        <f>IF(AA51="","",VLOOKUP(AA51,'シフト記号表（勤務時間帯） (3)'!$D$6:$X$47,21,FALSE))</f>
        <v/>
      </c>
      <c r="AB52" s="145" t="str">
        <f>IF(AB51="","",VLOOKUP(AB51,'シフト記号表（勤務時間帯） (3)'!$D$6:$X$47,21,FALSE))</f>
        <v/>
      </c>
      <c r="AC52" s="146" t="str">
        <f>IF(AC51="","",VLOOKUP(AC51,'シフト記号表（勤務時間帯） (3)'!$D$6:$X$47,21,FALSE))</f>
        <v/>
      </c>
      <c r="AD52" s="146" t="str">
        <f>IF(AD51="","",VLOOKUP(AD51,'シフト記号表（勤務時間帯） (3)'!$D$6:$X$47,21,FALSE))</f>
        <v/>
      </c>
      <c r="AE52" s="146" t="str">
        <f>IF(AE51="","",VLOOKUP(AE51,'シフト記号表（勤務時間帯） (3)'!$D$6:$X$47,21,FALSE))</f>
        <v/>
      </c>
      <c r="AF52" s="146" t="str">
        <f>IF(AF51="","",VLOOKUP(AF51,'シフト記号表（勤務時間帯） (3)'!$D$6:$X$47,21,FALSE))</f>
        <v/>
      </c>
      <c r="AG52" s="146" t="str">
        <f>IF(AG51="","",VLOOKUP(AG51,'シフト記号表（勤務時間帯） (3)'!$D$6:$X$47,21,FALSE))</f>
        <v/>
      </c>
      <c r="AH52" s="147" t="str">
        <f>IF(AH51="","",VLOOKUP(AH51,'シフト記号表（勤務時間帯） (3)'!$D$6:$X$47,21,FALSE))</f>
        <v/>
      </c>
      <c r="AI52" s="145" t="str">
        <f>IF(AI51="","",VLOOKUP(AI51,'シフト記号表（勤務時間帯） (3)'!$D$6:$X$47,21,FALSE))</f>
        <v/>
      </c>
      <c r="AJ52" s="146" t="str">
        <f>IF(AJ51="","",VLOOKUP(AJ51,'シフト記号表（勤務時間帯） (3)'!$D$6:$X$47,21,FALSE))</f>
        <v/>
      </c>
      <c r="AK52" s="146" t="str">
        <f>IF(AK51="","",VLOOKUP(AK51,'シフト記号表（勤務時間帯） (3)'!$D$6:$X$47,21,FALSE))</f>
        <v/>
      </c>
      <c r="AL52" s="146" t="str">
        <f>IF(AL51="","",VLOOKUP(AL51,'シフト記号表（勤務時間帯） (3)'!$D$6:$X$47,21,FALSE))</f>
        <v/>
      </c>
      <c r="AM52" s="146" t="str">
        <f>IF(AM51="","",VLOOKUP(AM51,'シフト記号表（勤務時間帯） (3)'!$D$6:$X$47,21,FALSE))</f>
        <v/>
      </c>
      <c r="AN52" s="146" t="str">
        <f>IF(AN51="","",VLOOKUP(AN51,'シフト記号表（勤務時間帯） (3)'!$D$6:$X$47,21,FALSE))</f>
        <v/>
      </c>
      <c r="AO52" s="147" t="str">
        <f>IF(AO51="","",VLOOKUP(AO51,'シフト記号表（勤務時間帯） (3)'!$D$6:$X$47,21,FALSE))</f>
        <v/>
      </c>
      <c r="AP52" s="145" t="str">
        <f>IF(AP51="","",VLOOKUP(AP51,'シフト記号表（勤務時間帯） (3)'!$D$6:$X$47,21,FALSE))</f>
        <v/>
      </c>
      <c r="AQ52" s="146" t="str">
        <f>IF(AQ51="","",VLOOKUP(AQ51,'シフト記号表（勤務時間帯） (3)'!$D$6:$X$47,21,FALSE))</f>
        <v/>
      </c>
      <c r="AR52" s="146" t="str">
        <f>IF(AR51="","",VLOOKUP(AR51,'シフト記号表（勤務時間帯） (3)'!$D$6:$X$47,21,FALSE))</f>
        <v/>
      </c>
      <c r="AS52" s="146" t="str">
        <f>IF(AS51="","",VLOOKUP(AS51,'シフト記号表（勤務時間帯） (3)'!$D$6:$X$47,21,FALSE))</f>
        <v/>
      </c>
      <c r="AT52" s="146" t="str">
        <f>IF(AT51="","",VLOOKUP(AT51,'シフト記号表（勤務時間帯） (3)'!$D$6:$X$47,21,FALSE))</f>
        <v/>
      </c>
      <c r="AU52" s="146" t="str">
        <f>IF(AU51="","",VLOOKUP(AU51,'シフト記号表（勤務時間帯） (3)'!$D$6:$X$47,21,FALSE))</f>
        <v/>
      </c>
      <c r="AV52" s="147" t="str">
        <f>IF(AV51="","",VLOOKUP(AV51,'シフト記号表（勤務時間帯） (3)'!$D$6:$X$47,21,FALSE))</f>
        <v/>
      </c>
      <c r="AW52" s="145" t="str">
        <f>IF(AW51="","",VLOOKUP(AW51,'シフト記号表（勤務時間帯） (3)'!$D$6:$X$47,21,FALSE))</f>
        <v/>
      </c>
      <c r="AX52" s="146" t="str">
        <f>IF(AX51="","",VLOOKUP(AX51,'シフト記号表（勤務時間帯） (3)'!$D$6:$X$47,21,FALSE))</f>
        <v/>
      </c>
      <c r="AY52" s="146" t="str">
        <f>IF(AY51="","",VLOOKUP(AY51,'シフト記号表（勤務時間帯） (3)'!$D$6:$X$47,21,FALSE))</f>
        <v/>
      </c>
      <c r="AZ52" s="371">
        <f>IF($BC$3="４週",SUM(U52:AV52),IF($BC$3="暦月",SUM(U52:AY52),""))</f>
        <v>0</v>
      </c>
      <c r="BA52" s="372"/>
      <c r="BB52" s="373">
        <f>IF($BC$3="４週",AZ52/4,IF($BC$3="暦月",(AZ52/($BC$8/7)),""))</f>
        <v>0</v>
      </c>
      <c r="BC52" s="372"/>
      <c r="BD52" s="368"/>
      <c r="BE52" s="369"/>
      <c r="BF52" s="369"/>
      <c r="BG52" s="369"/>
      <c r="BH52" s="370"/>
    </row>
    <row r="53" spans="2:60" ht="20.25" customHeight="1" x14ac:dyDescent="0.4">
      <c r="B53" s="123"/>
      <c r="C53" s="533"/>
      <c r="D53" s="534"/>
      <c r="E53" s="535"/>
      <c r="F53" s="128"/>
      <c r="G53" s="129">
        <f>C51</f>
        <v>0</v>
      </c>
      <c r="H53" s="518"/>
      <c r="I53" s="594"/>
      <c r="J53" s="595"/>
      <c r="K53" s="595"/>
      <c r="L53" s="596"/>
      <c r="M53" s="603"/>
      <c r="N53" s="604"/>
      <c r="O53" s="605"/>
      <c r="P53" s="247" t="s">
        <v>209</v>
      </c>
      <c r="Q53" s="248"/>
      <c r="R53" s="248"/>
      <c r="S53" s="249"/>
      <c r="T53" s="250"/>
      <c r="U53" s="95" t="str">
        <f>IF(U51="","",VLOOKUP(U51,'シフト記号表（勤務時間帯） (3)'!$D$6:$Z$47,23,FALSE))</f>
        <v/>
      </c>
      <c r="V53" s="96" t="str">
        <f>IF(V51="","",VLOOKUP(V51,'シフト記号表（勤務時間帯） (3)'!$D$6:$Z$47,23,FALSE))</f>
        <v/>
      </c>
      <c r="W53" s="96" t="str">
        <f>IF(W51="","",VLOOKUP(W51,'シフト記号表（勤務時間帯） (3)'!$D$6:$Z$47,23,FALSE))</f>
        <v/>
      </c>
      <c r="X53" s="96" t="str">
        <f>IF(X51="","",VLOOKUP(X51,'シフト記号表（勤務時間帯） (3)'!$D$6:$Z$47,23,FALSE))</f>
        <v/>
      </c>
      <c r="Y53" s="96" t="str">
        <f>IF(Y51="","",VLOOKUP(Y51,'シフト記号表（勤務時間帯） (3)'!$D$6:$Z$47,23,FALSE))</f>
        <v/>
      </c>
      <c r="Z53" s="96" t="str">
        <f>IF(Z51="","",VLOOKUP(Z51,'シフト記号表（勤務時間帯） (3)'!$D$6:$Z$47,23,FALSE))</f>
        <v/>
      </c>
      <c r="AA53" s="97" t="str">
        <f>IF(AA51="","",VLOOKUP(AA51,'シフト記号表（勤務時間帯） (3)'!$D$6:$Z$47,23,FALSE))</f>
        <v/>
      </c>
      <c r="AB53" s="95" t="str">
        <f>IF(AB51="","",VLOOKUP(AB51,'シフト記号表（勤務時間帯） (3)'!$D$6:$Z$47,23,FALSE))</f>
        <v/>
      </c>
      <c r="AC53" s="96" t="str">
        <f>IF(AC51="","",VLOOKUP(AC51,'シフト記号表（勤務時間帯） (3)'!$D$6:$Z$47,23,FALSE))</f>
        <v/>
      </c>
      <c r="AD53" s="96" t="str">
        <f>IF(AD51="","",VLOOKUP(AD51,'シフト記号表（勤務時間帯） (3)'!$D$6:$Z$47,23,FALSE))</f>
        <v/>
      </c>
      <c r="AE53" s="96" t="str">
        <f>IF(AE51="","",VLOOKUP(AE51,'シフト記号表（勤務時間帯） (3)'!$D$6:$Z$47,23,FALSE))</f>
        <v/>
      </c>
      <c r="AF53" s="96" t="str">
        <f>IF(AF51="","",VLOOKUP(AF51,'シフト記号表（勤務時間帯） (3)'!$D$6:$Z$47,23,FALSE))</f>
        <v/>
      </c>
      <c r="AG53" s="96" t="str">
        <f>IF(AG51="","",VLOOKUP(AG51,'シフト記号表（勤務時間帯） (3)'!$D$6:$Z$47,23,FALSE))</f>
        <v/>
      </c>
      <c r="AH53" s="97" t="str">
        <f>IF(AH51="","",VLOOKUP(AH51,'シフト記号表（勤務時間帯） (3)'!$D$6:$Z$47,23,FALSE))</f>
        <v/>
      </c>
      <c r="AI53" s="95" t="str">
        <f>IF(AI51="","",VLOOKUP(AI51,'シフト記号表（勤務時間帯） (3)'!$D$6:$Z$47,23,FALSE))</f>
        <v/>
      </c>
      <c r="AJ53" s="96" t="str">
        <f>IF(AJ51="","",VLOOKUP(AJ51,'シフト記号表（勤務時間帯） (3)'!$D$6:$Z$47,23,FALSE))</f>
        <v/>
      </c>
      <c r="AK53" s="96" t="str">
        <f>IF(AK51="","",VLOOKUP(AK51,'シフト記号表（勤務時間帯） (3)'!$D$6:$Z$47,23,FALSE))</f>
        <v/>
      </c>
      <c r="AL53" s="96" t="str">
        <f>IF(AL51="","",VLOOKUP(AL51,'シフト記号表（勤務時間帯） (3)'!$D$6:$Z$47,23,FALSE))</f>
        <v/>
      </c>
      <c r="AM53" s="96" t="str">
        <f>IF(AM51="","",VLOOKUP(AM51,'シフト記号表（勤務時間帯） (3)'!$D$6:$Z$47,23,FALSE))</f>
        <v/>
      </c>
      <c r="AN53" s="96" t="str">
        <f>IF(AN51="","",VLOOKUP(AN51,'シフト記号表（勤務時間帯） (3)'!$D$6:$Z$47,23,FALSE))</f>
        <v/>
      </c>
      <c r="AO53" s="97" t="str">
        <f>IF(AO51="","",VLOOKUP(AO51,'シフト記号表（勤務時間帯） (3)'!$D$6:$Z$47,23,FALSE))</f>
        <v/>
      </c>
      <c r="AP53" s="95" t="str">
        <f>IF(AP51="","",VLOOKUP(AP51,'シフト記号表（勤務時間帯） (3)'!$D$6:$Z$47,23,FALSE))</f>
        <v/>
      </c>
      <c r="AQ53" s="96" t="str">
        <f>IF(AQ51="","",VLOOKUP(AQ51,'シフト記号表（勤務時間帯） (3)'!$D$6:$Z$47,23,FALSE))</f>
        <v/>
      </c>
      <c r="AR53" s="96" t="str">
        <f>IF(AR51="","",VLOOKUP(AR51,'シフト記号表（勤務時間帯） (3)'!$D$6:$Z$47,23,FALSE))</f>
        <v/>
      </c>
      <c r="AS53" s="96" t="str">
        <f>IF(AS51="","",VLOOKUP(AS51,'シフト記号表（勤務時間帯） (3)'!$D$6:$Z$47,23,FALSE))</f>
        <v/>
      </c>
      <c r="AT53" s="96" t="str">
        <f>IF(AT51="","",VLOOKUP(AT51,'シフト記号表（勤務時間帯） (3)'!$D$6:$Z$47,23,FALSE))</f>
        <v/>
      </c>
      <c r="AU53" s="96" t="str">
        <f>IF(AU51="","",VLOOKUP(AU51,'シフト記号表（勤務時間帯） (3)'!$D$6:$Z$47,23,FALSE))</f>
        <v/>
      </c>
      <c r="AV53" s="97" t="str">
        <f>IF(AV51="","",VLOOKUP(AV51,'シフト記号表（勤務時間帯） (3)'!$D$6:$Z$47,23,FALSE))</f>
        <v/>
      </c>
      <c r="AW53" s="95" t="str">
        <f>IF(AW51="","",VLOOKUP(AW51,'シフト記号表（勤務時間帯） (3)'!$D$6:$Z$47,23,FALSE))</f>
        <v/>
      </c>
      <c r="AX53" s="96" t="str">
        <f>IF(AX51="","",VLOOKUP(AX51,'シフト記号表（勤務時間帯） (3)'!$D$6:$Z$47,23,FALSE))</f>
        <v/>
      </c>
      <c r="AY53" s="96" t="str">
        <f>IF(AY51="","",VLOOKUP(AY51,'シフト記号表（勤務時間帯） (3)'!$D$6:$Z$47,23,FALSE))</f>
        <v/>
      </c>
      <c r="AZ53" s="615">
        <f>IF($BC$3="４週",SUM(U53:AV53),IF($BC$3="暦月",SUM(U53:AY53),""))</f>
        <v>0</v>
      </c>
      <c r="BA53" s="616"/>
      <c r="BB53" s="617">
        <f>IF($BC$3="４週",AZ53/4,IF($BC$3="暦月",(AZ53/($BC$8/7)),""))</f>
        <v>0</v>
      </c>
      <c r="BC53" s="616"/>
      <c r="BD53" s="497"/>
      <c r="BE53" s="498"/>
      <c r="BF53" s="498"/>
      <c r="BG53" s="498"/>
      <c r="BH53" s="499"/>
    </row>
    <row r="54" spans="2:60" ht="20.25" customHeight="1" x14ac:dyDescent="0.4">
      <c r="B54" s="235"/>
      <c r="C54" s="376"/>
      <c r="D54" s="385"/>
      <c r="E54" s="377"/>
      <c r="F54" s="127"/>
      <c r="G54" s="125"/>
      <c r="H54" s="619"/>
      <c r="I54" s="380"/>
      <c r="J54" s="592"/>
      <c r="K54" s="592"/>
      <c r="L54" s="381"/>
      <c r="M54" s="597"/>
      <c r="N54" s="598"/>
      <c r="O54" s="599"/>
      <c r="P54" s="236" t="s">
        <v>18</v>
      </c>
      <c r="Q54" s="240"/>
      <c r="R54" s="240"/>
      <c r="S54" s="241"/>
      <c r="T54" s="246"/>
      <c r="U54" s="201"/>
      <c r="V54" s="202"/>
      <c r="W54" s="202"/>
      <c r="X54" s="202"/>
      <c r="Y54" s="202"/>
      <c r="Z54" s="202"/>
      <c r="AA54" s="203"/>
      <c r="AB54" s="201"/>
      <c r="AC54" s="202"/>
      <c r="AD54" s="202"/>
      <c r="AE54" s="202"/>
      <c r="AF54" s="202"/>
      <c r="AG54" s="202"/>
      <c r="AH54" s="203"/>
      <c r="AI54" s="201"/>
      <c r="AJ54" s="202"/>
      <c r="AK54" s="202"/>
      <c r="AL54" s="202"/>
      <c r="AM54" s="202"/>
      <c r="AN54" s="202"/>
      <c r="AO54" s="203"/>
      <c r="AP54" s="201"/>
      <c r="AQ54" s="202"/>
      <c r="AR54" s="202"/>
      <c r="AS54" s="202"/>
      <c r="AT54" s="202"/>
      <c r="AU54" s="202"/>
      <c r="AV54" s="203"/>
      <c r="AW54" s="201"/>
      <c r="AX54" s="202"/>
      <c r="AY54" s="202"/>
      <c r="AZ54" s="606"/>
      <c r="BA54" s="607"/>
      <c r="BB54" s="614"/>
      <c r="BC54" s="607"/>
      <c r="BD54" s="365"/>
      <c r="BE54" s="366"/>
      <c r="BF54" s="366"/>
      <c r="BG54" s="366"/>
      <c r="BH54" s="367"/>
    </row>
    <row r="55" spans="2:60" ht="20.25" customHeight="1" x14ac:dyDescent="0.4">
      <c r="B55" s="226">
        <f>B52+1</f>
        <v>12</v>
      </c>
      <c r="C55" s="378"/>
      <c r="D55" s="387"/>
      <c r="E55" s="379"/>
      <c r="F55" s="127">
        <f>C54</f>
        <v>0</v>
      </c>
      <c r="G55" s="125"/>
      <c r="H55" s="453"/>
      <c r="I55" s="382"/>
      <c r="J55" s="593"/>
      <c r="K55" s="593"/>
      <c r="L55" s="383"/>
      <c r="M55" s="600"/>
      <c r="N55" s="601"/>
      <c r="O55" s="602"/>
      <c r="P55" s="227" t="s">
        <v>208</v>
      </c>
      <c r="Q55" s="228"/>
      <c r="R55" s="228"/>
      <c r="S55" s="229"/>
      <c r="T55" s="230"/>
      <c r="U55" s="145" t="str">
        <f>IF(U54="","",VLOOKUP(U54,'シフト記号表（勤務時間帯） (3)'!$D$6:$X$47,21,FALSE))</f>
        <v/>
      </c>
      <c r="V55" s="146" t="str">
        <f>IF(V54="","",VLOOKUP(V54,'シフト記号表（勤務時間帯） (3)'!$D$6:$X$47,21,FALSE))</f>
        <v/>
      </c>
      <c r="W55" s="146" t="str">
        <f>IF(W54="","",VLOOKUP(W54,'シフト記号表（勤務時間帯） (3)'!$D$6:$X$47,21,FALSE))</f>
        <v/>
      </c>
      <c r="X55" s="146" t="str">
        <f>IF(X54="","",VLOOKUP(X54,'シフト記号表（勤務時間帯） (3)'!$D$6:$X$47,21,FALSE))</f>
        <v/>
      </c>
      <c r="Y55" s="146" t="str">
        <f>IF(Y54="","",VLOOKUP(Y54,'シフト記号表（勤務時間帯） (3)'!$D$6:$X$47,21,FALSE))</f>
        <v/>
      </c>
      <c r="Z55" s="146" t="str">
        <f>IF(Z54="","",VLOOKUP(Z54,'シフト記号表（勤務時間帯） (3)'!$D$6:$X$47,21,FALSE))</f>
        <v/>
      </c>
      <c r="AA55" s="147" t="str">
        <f>IF(AA54="","",VLOOKUP(AA54,'シフト記号表（勤務時間帯） (3)'!$D$6:$X$47,21,FALSE))</f>
        <v/>
      </c>
      <c r="AB55" s="145" t="str">
        <f>IF(AB54="","",VLOOKUP(AB54,'シフト記号表（勤務時間帯） (3)'!$D$6:$X$47,21,FALSE))</f>
        <v/>
      </c>
      <c r="AC55" s="146" t="str">
        <f>IF(AC54="","",VLOOKUP(AC54,'シフト記号表（勤務時間帯） (3)'!$D$6:$X$47,21,FALSE))</f>
        <v/>
      </c>
      <c r="AD55" s="146" t="str">
        <f>IF(AD54="","",VLOOKUP(AD54,'シフト記号表（勤務時間帯） (3)'!$D$6:$X$47,21,FALSE))</f>
        <v/>
      </c>
      <c r="AE55" s="146" t="str">
        <f>IF(AE54="","",VLOOKUP(AE54,'シフト記号表（勤務時間帯） (3)'!$D$6:$X$47,21,FALSE))</f>
        <v/>
      </c>
      <c r="AF55" s="146" t="str">
        <f>IF(AF54="","",VLOOKUP(AF54,'シフト記号表（勤務時間帯） (3)'!$D$6:$X$47,21,FALSE))</f>
        <v/>
      </c>
      <c r="AG55" s="146" t="str">
        <f>IF(AG54="","",VLOOKUP(AG54,'シフト記号表（勤務時間帯） (3)'!$D$6:$X$47,21,FALSE))</f>
        <v/>
      </c>
      <c r="AH55" s="147" t="str">
        <f>IF(AH54="","",VLOOKUP(AH54,'シフト記号表（勤務時間帯） (3)'!$D$6:$X$47,21,FALSE))</f>
        <v/>
      </c>
      <c r="AI55" s="145" t="str">
        <f>IF(AI54="","",VLOOKUP(AI54,'シフト記号表（勤務時間帯） (3)'!$D$6:$X$47,21,FALSE))</f>
        <v/>
      </c>
      <c r="AJ55" s="146" t="str">
        <f>IF(AJ54="","",VLOOKUP(AJ54,'シフト記号表（勤務時間帯） (3)'!$D$6:$X$47,21,FALSE))</f>
        <v/>
      </c>
      <c r="AK55" s="146" t="str">
        <f>IF(AK54="","",VLOOKUP(AK54,'シフト記号表（勤務時間帯） (3)'!$D$6:$X$47,21,FALSE))</f>
        <v/>
      </c>
      <c r="AL55" s="146" t="str">
        <f>IF(AL54="","",VLOOKUP(AL54,'シフト記号表（勤務時間帯） (3)'!$D$6:$X$47,21,FALSE))</f>
        <v/>
      </c>
      <c r="AM55" s="146" t="str">
        <f>IF(AM54="","",VLOOKUP(AM54,'シフト記号表（勤務時間帯） (3)'!$D$6:$X$47,21,FALSE))</f>
        <v/>
      </c>
      <c r="AN55" s="146" t="str">
        <f>IF(AN54="","",VLOOKUP(AN54,'シフト記号表（勤務時間帯） (3)'!$D$6:$X$47,21,FALSE))</f>
        <v/>
      </c>
      <c r="AO55" s="147" t="str">
        <f>IF(AO54="","",VLOOKUP(AO54,'シフト記号表（勤務時間帯） (3)'!$D$6:$X$47,21,FALSE))</f>
        <v/>
      </c>
      <c r="AP55" s="145" t="str">
        <f>IF(AP54="","",VLOOKUP(AP54,'シフト記号表（勤務時間帯） (3)'!$D$6:$X$47,21,FALSE))</f>
        <v/>
      </c>
      <c r="AQ55" s="146" t="str">
        <f>IF(AQ54="","",VLOOKUP(AQ54,'シフト記号表（勤務時間帯） (3)'!$D$6:$X$47,21,FALSE))</f>
        <v/>
      </c>
      <c r="AR55" s="146" t="str">
        <f>IF(AR54="","",VLOOKUP(AR54,'シフト記号表（勤務時間帯） (3)'!$D$6:$X$47,21,FALSE))</f>
        <v/>
      </c>
      <c r="AS55" s="146" t="str">
        <f>IF(AS54="","",VLOOKUP(AS54,'シフト記号表（勤務時間帯） (3)'!$D$6:$X$47,21,FALSE))</f>
        <v/>
      </c>
      <c r="AT55" s="146" t="str">
        <f>IF(AT54="","",VLOOKUP(AT54,'シフト記号表（勤務時間帯） (3)'!$D$6:$X$47,21,FALSE))</f>
        <v/>
      </c>
      <c r="AU55" s="146" t="str">
        <f>IF(AU54="","",VLOOKUP(AU54,'シフト記号表（勤務時間帯） (3)'!$D$6:$X$47,21,FALSE))</f>
        <v/>
      </c>
      <c r="AV55" s="147" t="str">
        <f>IF(AV54="","",VLOOKUP(AV54,'シフト記号表（勤務時間帯） (3)'!$D$6:$X$47,21,FALSE))</f>
        <v/>
      </c>
      <c r="AW55" s="145" t="str">
        <f>IF(AW54="","",VLOOKUP(AW54,'シフト記号表（勤務時間帯） (3)'!$D$6:$X$47,21,FALSE))</f>
        <v/>
      </c>
      <c r="AX55" s="146" t="str">
        <f>IF(AX54="","",VLOOKUP(AX54,'シフト記号表（勤務時間帯） (3)'!$D$6:$X$47,21,FALSE))</f>
        <v/>
      </c>
      <c r="AY55" s="146" t="str">
        <f>IF(AY54="","",VLOOKUP(AY54,'シフト記号表（勤務時間帯） (3)'!$D$6:$X$47,21,FALSE))</f>
        <v/>
      </c>
      <c r="AZ55" s="371">
        <f>IF($BC$3="４週",SUM(U55:AV55),IF($BC$3="暦月",SUM(U55:AY55),""))</f>
        <v>0</v>
      </c>
      <c r="BA55" s="372"/>
      <c r="BB55" s="373">
        <f>IF($BC$3="４週",AZ55/4,IF($BC$3="暦月",(AZ55/($BC$8/7)),""))</f>
        <v>0</v>
      </c>
      <c r="BC55" s="372"/>
      <c r="BD55" s="368"/>
      <c r="BE55" s="369"/>
      <c r="BF55" s="369"/>
      <c r="BG55" s="369"/>
      <c r="BH55" s="370"/>
    </row>
    <row r="56" spans="2:60" ht="20.25" customHeight="1" x14ac:dyDescent="0.4">
      <c r="B56" s="123"/>
      <c r="C56" s="533"/>
      <c r="D56" s="534"/>
      <c r="E56" s="535"/>
      <c r="F56" s="128"/>
      <c r="G56" s="129">
        <f>C54</f>
        <v>0</v>
      </c>
      <c r="H56" s="518"/>
      <c r="I56" s="594"/>
      <c r="J56" s="595"/>
      <c r="K56" s="595"/>
      <c r="L56" s="596"/>
      <c r="M56" s="603"/>
      <c r="N56" s="604"/>
      <c r="O56" s="605"/>
      <c r="P56" s="247" t="s">
        <v>209</v>
      </c>
      <c r="Q56" s="248"/>
      <c r="R56" s="248"/>
      <c r="S56" s="249"/>
      <c r="T56" s="250"/>
      <c r="U56" s="95" t="str">
        <f>IF(U54="","",VLOOKUP(U54,'シフト記号表（勤務時間帯） (3)'!$D$6:$Z$47,23,FALSE))</f>
        <v/>
      </c>
      <c r="V56" s="96" t="str">
        <f>IF(V54="","",VLOOKUP(V54,'シフト記号表（勤務時間帯） (3)'!$D$6:$Z$47,23,FALSE))</f>
        <v/>
      </c>
      <c r="W56" s="96" t="str">
        <f>IF(W54="","",VLOOKUP(W54,'シフト記号表（勤務時間帯） (3)'!$D$6:$Z$47,23,FALSE))</f>
        <v/>
      </c>
      <c r="X56" s="96" t="str">
        <f>IF(X54="","",VLOOKUP(X54,'シフト記号表（勤務時間帯） (3)'!$D$6:$Z$47,23,FALSE))</f>
        <v/>
      </c>
      <c r="Y56" s="96" t="str">
        <f>IF(Y54="","",VLOOKUP(Y54,'シフト記号表（勤務時間帯） (3)'!$D$6:$Z$47,23,FALSE))</f>
        <v/>
      </c>
      <c r="Z56" s="96" t="str">
        <f>IF(Z54="","",VLOOKUP(Z54,'シフト記号表（勤務時間帯） (3)'!$D$6:$Z$47,23,FALSE))</f>
        <v/>
      </c>
      <c r="AA56" s="97" t="str">
        <f>IF(AA54="","",VLOOKUP(AA54,'シフト記号表（勤務時間帯） (3)'!$D$6:$Z$47,23,FALSE))</f>
        <v/>
      </c>
      <c r="AB56" s="95" t="str">
        <f>IF(AB54="","",VLOOKUP(AB54,'シフト記号表（勤務時間帯） (3)'!$D$6:$Z$47,23,FALSE))</f>
        <v/>
      </c>
      <c r="AC56" s="96" t="str">
        <f>IF(AC54="","",VLOOKUP(AC54,'シフト記号表（勤務時間帯） (3)'!$D$6:$Z$47,23,FALSE))</f>
        <v/>
      </c>
      <c r="AD56" s="96" t="str">
        <f>IF(AD54="","",VLOOKUP(AD54,'シフト記号表（勤務時間帯） (3)'!$D$6:$Z$47,23,FALSE))</f>
        <v/>
      </c>
      <c r="AE56" s="96" t="str">
        <f>IF(AE54="","",VLOOKUP(AE54,'シフト記号表（勤務時間帯） (3)'!$D$6:$Z$47,23,FALSE))</f>
        <v/>
      </c>
      <c r="AF56" s="96" t="str">
        <f>IF(AF54="","",VLOOKUP(AF54,'シフト記号表（勤務時間帯） (3)'!$D$6:$Z$47,23,FALSE))</f>
        <v/>
      </c>
      <c r="AG56" s="96" t="str">
        <f>IF(AG54="","",VLOOKUP(AG54,'シフト記号表（勤務時間帯） (3)'!$D$6:$Z$47,23,FALSE))</f>
        <v/>
      </c>
      <c r="AH56" s="97" t="str">
        <f>IF(AH54="","",VLOOKUP(AH54,'シフト記号表（勤務時間帯） (3)'!$D$6:$Z$47,23,FALSE))</f>
        <v/>
      </c>
      <c r="AI56" s="95" t="str">
        <f>IF(AI54="","",VLOOKUP(AI54,'シフト記号表（勤務時間帯） (3)'!$D$6:$Z$47,23,FALSE))</f>
        <v/>
      </c>
      <c r="AJ56" s="96" t="str">
        <f>IF(AJ54="","",VLOOKUP(AJ54,'シフト記号表（勤務時間帯） (3)'!$D$6:$Z$47,23,FALSE))</f>
        <v/>
      </c>
      <c r="AK56" s="96" t="str">
        <f>IF(AK54="","",VLOOKUP(AK54,'シフト記号表（勤務時間帯） (3)'!$D$6:$Z$47,23,FALSE))</f>
        <v/>
      </c>
      <c r="AL56" s="96" t="str">
        <f>IF(AL54="","",VLOOKUP(AL54,'シフト記号表（勤務時間帯） (3)'!$D$6:$Z$47,23,FALSE))</f>
        <v/>
      </c>
      <c r="AM56" s="96" t="str">
        <f>IF(AM54="","",VLOOKUP(AM54,'シフト記号表（勤務時間帯） (3)'!$D$6:$Z$47,23,FALSE))</f>
        <v/>
      </c>
      <c r="AN56" s="96" t="str">
        <f>IF(AN54="","",VLOOKUP(AN54,'シフト記号表（勤務時間帯） (3)'!$D$6:$Z$47,23,FALSE))</f>
        <v/>
      </c>
      <c r="AO56" s="97" t="str">
        <f>IF(AO54="","",VLOOKUP(AO54,'シフト記号表（勤務時間帯） (3)'!$D$6:$Z$47,23,FALSE))</f>
        <v/>
      </c>
      <c r="AP56" s="95" t="str">
        <f>IF(AP54="","",VLOOKUP(AP54,'シフト記号表（勤務時間帯） (3)'!$D$6:$Z$47,23,FALSE))</f>
        <v/>
      </c>
      <c r="AQ56" s="96" t="str">
        <f>IF(AQ54="","",VLOOKUP(AQ54,'シフト記号表（勤務時間帯） (3)'!$D$6:$Z$47,23,FALSE))</f>
        <v/>
      </c>
      <c r="AR56" s="96" t="str">
        <f>IF(AR54="","",VLOOKUP(AR54,'シフト記号表（勤務時間帯） (3)'!$D$6:$Z$47,23,FALSE))</f>
        <v/>
      </c>
      <c r="AS56" s="96" t="str">
        <f>IF(AS54="","",VLOOKUP(AS54,'シフト記号表（勤務時間帯） (3)'!$D$6:$Z$47,23,FALSE))</f>
        <v/>
      </c>
      <c r="AT56" s="96" t="str">
        <f>IF(AT54="","",VLOOKUP(AT54,'シフト記号表（勤務時間帯） (3)'!$D$6:$Z$47,23,FALSE))</f>
        <v/>
      </c>
      <c r="AU56" s="96" t="str">
        <f>IF(AU54="","",VLOOKUP(AU54,'シフト記号表（勤務時間帯） (3)'!$D$6:$Z$47,23,FALSE))</f>
        <v/>
      </c>
      <c r="AV56" s="97" t="str">
        <f>IF(AV54="","",VLOOKUP(AV54,'シフト記号表（勤務時間帯） (3)'!$D$6:$Z$47,23,FALSE))</f>
        <v/>
      </c>
      <c r="AW56" s="95" t="str">
        <f>IF(AW54="","",VLOOKUP(AW54,'シフト記号表（勤務時間帯） (3)'!$D$6:$Z$47,23,FALSE))</f>
        <v/>
      </c>
      <c r="AX56" s="96" t="str">
        <f>IF(AX54="","",VLOOKUP(AX54,'シフト記号表（勤務時間帯） (3)'!$D$6:$Z$47,23,FALSE))</f>
        <v/>
      </c>
      <c r="AY56" s="96" t="str">
        <f>IF(AY54="","",VLOOKUP(AY54,'シフト記号表（勤務時間帯） (3)'!$D$6:$Z$47,23,FALSE))</f>
        <v/>
      </c>
      <c r="AZ56" s="615">
        <f>IF($BC$3="４週",SUM(U56:AV56),IF($BC$3="暦月",SUM(U56:AY56),""))</f>
        <v>0</v>
      </c>
      <c r="BA56" s="616"/>
      <c r="BB56" s="617">
        <f>IF($BC$3="４週",AZ56/4,IF($BC$3="暦月",(AZ56/($BC$8/7)),""))</f>
        <v>0</v>
      </c>
      <c r="BC56" s="616"/>
      <c r="BD56" s="497"/>
      <c r="BE56" s="498"/>
      <c r="BF56" s="498"/>
      <c r="BG56" s="498"/>
      <c r="BH56" s="499"/>
    </row>
    <row r="57" spans="2:60" ht="20.25" customHeight="1" x14ac:dyDescent="0.4">
      <c r="B57" s="235"/>
      <c r="C57" s="376"/>
      <c r="D57" s="385"/>
      <c r="E57" s="377"/>
      <c r="F57" s="127"/>
      <c r="G57" s="125"/>
      <c r="H57" s="619"/>
      <c r="I57" s="380"/>
      <c r="J57" s="592"/>
      <c r="K57" s="592"/>
      <c r="L57" s="381"/>
      <c r="M57" s="597"/>
      <c r="N57" s="598"/>
      <c r="O57" s="599"/>
      <c r="P57" s="236" t="s">
        <v>18</v>
      </c>
      <c r="Q57" s="240"/>
      <c r="R57" s="240"/>
      <c r="S57" s="241"/>
      <c r="T57" s="246"/>
      <c r="U57" s="201"/>
      <c r="V57" s="202"/>
      <c r="W57" s="202"/>
      <c r="X57" s="202"/>
      <c r="Y57" s="202"/>
      <c r="Z57" s="202"/>
      <c r="AA57" s="203"/>
      <c r="AB57" s="201"/>
      <c r="AC57" s="202"/>
      <c r="AD57" s="202"/>
      <c r="AE57" s="202"/>
      <c r="AF57" s="202"/>
      <c r="AG57" s="202"/>
      <c r="AH57" s="203"/>
      <c r="AI57" s="201"/>
      <c r="AJ57" s="202"/>
      <c r="AK57" s="202"/>
      <c r="AL57" s="202"/>
      <c r="AM57" s="202"/>
      <c r="AN57" s="202"/>
      <c r="AO57" s="203"/>
      <c r="AP57" s="201"/>
      <c r="AQ57" s="202"/>
      <c r="AR57" s="202"/>
      <c r="AS57" s="202"/>
      <c r="AT57" s="202"/>
      <c r="AU57" s="202"/>
      <c r="AV57" s="203"/>
      <c r="AW57" s="201"/>
      <c r="AX57" s="202"/>
      <c r="AY57" s="202"/>
      <c r="AZ57" s="606"/>
      <c r="BA57" s="607"/>
      <c r="BB57" s="614"/>
      <c r="BC57" s="607"/>
      <c r="BD57" s="365"/>
      <c r="BE57" s="366"/>
      <c r="BF57" s="366"/>
      <c r="BG57" s="366"/>
      <c r="BH57" s="367"/>
    </row>
    <row r="58" spans="2:60" ht="20.25" customHeight="1" x14ac:dyDescent="0.4">
      <c r="B58" s="226">
        <f>B55+1</f>
        <v>13</v>
      </c>
      <c r="C58" s="378"/>
      <c r="D58" s="387"/>
      <c r="E58" s="379"/>
      <c r="F58" s="127">
        <f>C57</f>
        <v>0</v>
      </c>
      <c r="G58" s="125"/>
      <c r="H58" s="453"/>
      <c r="I58" s="382"/>
      <c r="J58" s="593"/>
      <c r="K58" s="593"/>
      <c r="L58" s="383"/>
      <c r="M58" s="600"/>
      <c r="N58" s="601"/>
      <c r="O58" s="602"/>
      <c r="P58" s="227" t="s">
        <v>208</v>
      </c>
      <c r="Q58" s="228"/>
      <c r="R58" s="228"/>
      <c r="S58" s="229"/>
      <c r="T58" s="230"/>
      <c r="U58" s="145" t="str">
        <f>IF(U57="","",VLOOKUP(U57,'シフト記号表（勤務時間帯） (3)'!$D$6:$X$47,21,FALSE))</f>
        <v/>
      </c>
      <c r="V58" s="146" t="str">
        <f>IF(V57="","",VLOOKUP(V57,'シフト記号表（勤務時間帯） (3)'!$D$6:$X$47,21,FALSE))</f>
        <v/>
      </c>
      <c r="W58" s="146" t="str">
        <f>IF(W57="","",VLOOKUP(W57,'シフト記号表（勤務時間帯） (3)'!$D$6:$X$47,21,FALSE))</f>
        <v/>
      </c>
      <c r="X58" s="146" t="str">
        <f>IF(X57="","",VLOOKUP(X57,'シフト記号表（勤務時間帯） (3)'!$D$6:$X$47,21,FALSE))</f>
        <v/>
      </c>
      <c r="Y58" s="146" t="str">
        <f>IF(Y57="","",VLOOKUP(Y57,'シフト記号表（勤務時間帯） (3)'!$D$6:$X$47,21,FALSE))</f>
        <v/>
      </c>
      <c r="Z58" s="146" t="str">
        <f>IF(Z57="","",VLOOKUP(Z57,'シフト記号表（勤務時間帯） (3)'!$D$6:$X$47,21,FALSE))</f>
        <v/>
      </c>
      <c r="AA58" s="147" t="str">
        <f>IF(AA57="","",VLOOKUP(AA57,'シフト記号表（勤務時間帯） (3)'!$D$6:$X$47,21,FALSE))</f>
        <v/>
      </c>
      <c r="AB58" s="145" t="str">
        <f>IF(AB57="","",VLOOKUP(AB57,'シフト記号表（勤務時間帯） (3)'!$D$6:$X$47,21,FALSE))</f>
        <v/>
      </c>
      <c r="AC58" s="146" t="str">
        <f>IF(AC57="","",VLOOKUP(AC57,'シフト記号表（勤務時間帯） (3)'!$D$6:$X$47,21,FALSE))</f>
        <v/>
      </c>
      <c r="AD58" s="146" t="str">
        <f>IF(AD57="","",VLOOKUP(AD57,'シフト記号表（勤務時間帯） (3)'!$D$6:$X$47,21,FALSE))</f>
        <v/>
      </c>
      <c r="AE58" s="146" t="str">
        <f>IF(AE57="","",VLOOKUP(AE57,'シフト記号表（勤務時間帯） (3)'!$D$6:$X$47,21,FALSE))</f>
        <v/>
      </c>
      <c r="AF58" s="146" t="str">
        <f>IF(AF57="","",VLOOKUP(AF57,'シフト記号表（勤務時間帯） (3)'!$D$6:$X$47,21,FALSE))</f>
        <v/>
      </c>
      <c r="AG58" s="146" t="str">
        <f>IF(AG57="","",VLOOKUP(AG57,'シフト記号表（勤務時間帯） (3)'!$D$6:$X$47,21,FALSE))</f>
        <v/>
      </c>
      <c r="AH58" s="147" t="str">
        <f>IF(AH57="","",VLOOKUP(AH57,'シフト記号表（勤務時間帯） (3)'!$D$6:$X$47,21,FALSE))</f>
        <v/>
      </c>
      <c r="AI58" s="145" t="str">
        <f>IF(AI57="","",VLOOKUP(AI57,'シフト記号表（勤務時間帯） (3)'!$D$6:$X$47,21,FALSE))</f>
        <v/>
      </c>
      <c r="AJ58" s="146" t="str">
        <f>IF(AJ57="","",VLOOKUP(AJ57,'シフト記号表（勤務時間帯） (3)'!$D$6:$X$47,21,FALSE))</f>
        <v/>
      </c>
      <c r="AK58" s="146" t="str">
        <f>IF(AK57="","",VLOOKUP(AK57,'シフト記号表（勤務時間帯） (3)'!$D$6:$X$47,21,FALSE))</f>
        <v/>
      </c>
      <c r="AL58" s="146" t="str">
        <f>IF(AL57="","",VLOOKUP(AL57,'シフト記号表（勤務時間帯） (3)'!$D$6:$X$47,21,FALSE))</f>
        <v/>
      </c>
      <c r="AM58" s="146" t="str">
        <f>IF(AM57="","",VLOOKUP(AM57,'シフト記号表（勤務時間帯） (3)'!$D$6:$X$47,21,FALSE))</f>
        <v/>
      </c>
      <c r="AN58" s="146" t="str">
        <f>IF(AN57="","",VLOOKUP(AN57,'シフト記号表（勤務時間帯） (3)'!$D$6:$X$47,21,FALSE))</f>
        <v/>
      </c>
      <c r="AO58" s="147" t="str">
        <f>IF(AO57="","",VLOOKUP(AO57,'シフト記号表（勤務時間帯） (3)'!$D$6:$X$47,21,FALSE))</f>
        <v/>
      </c>
      <c r="AP58" s="145" t="str">
        <f>IF(AP57="","",VLOOKUP(AP57,'シフト記号表（勤務時間帯） (3)'!$D$6:$X$47,21,FALSE))</f>
        <v/>
      </c>
      <c r="AQ58" s="146" t="str">
        <f>IF(AQ57="","",VLOOKUP(AQ57,'シフト記号表（勤務時間帯） (3)'!$D$6:$X$47,21,FALSE))</f>
        <v/>
      </c>
      <c r="AR58" s="146" t="str">
        <f>IF(AR57="","",VLOOKUP(AR57,'シフト記号表（勤務時間帯） (3)'!$D$6:$X$47,21,FALSE))</f>
        <v/>
      </c>
      <c r="AS58" s="146" t="str">
        <f>IF(AS57="","",VLOOKUP(AS57,'シフト記号表（勤務時間帯） (3)'!$D$6:$X$47,21,FALSE))</f>
        <v/>
      </c>
      <c r="AT58" s="146" t="str">
        <f>IF(AT57="","",VLOOKUP(AT57,'シフト記号表（勤務時間帯） (3)'!$D$6:$X$47,21,FALSE))</f>
        <v/>
      </c>
      <c r="AU58" s="146" t="str">
        <f>IF(AU57="","",VLOOKUP(AU57,'シフト記号表（勤務時間帯） (3)'!$D$6:$X$47,21,FALSE))</f>
        <v/>
      </c>
      <c r="AV58" s="147" t="str">
        <f>IF(AV57="","",VLOOKUP(AV57,'シフト記号表（勤務時間帯） (3)'!$D$6:$X$47,21,FALSE))</f>
        <v/>
      </c>
      <c r="AW58" s="145" t="str">
        <f>IF(AW57="","",VLOOKUP(AW57,'シフト記号表（勤務時間帯） (3)'!$D$6:$X$47,21,FALSE))</f>
        <v/>
      </c>
      <c r="AX58" s="146" t="str">
        <f>IF(AX57="","",VLOOKUP(AX57,'シフト記号表（勤務時間帯） (3)'!$D$6:$X$47,21,FALSE))</f>
        <v/>
      </c>
      <c r="AY58" s="146" t="str">
        <f>IF(AY57="","",VLOOKUP(AY57,'シフト記号表（勤務時間帯） (3)'!$D$6:$X$47,21,FALSE))</f>
        <v/>
      </c>
      <c r="AZ58" s="371">
        <f>IF($BC$3="４週",SUM(U58:AV58),IF($BC$3="暦月",SUM(U58:AY58),""))</f>
        <v>0</v>
      </c>
      <c r="BA58" s="372"/>
      <c r="BB58" s="373">
        <f>IF($BC$3="４週",AZ58/4,IF($BC$3="暦月",(AZ58/($BC$8/7)),""))</f>
        <v>0</v>
      </c>
      <c r="BC58" s="372"/>
      <c r="BD58" s="368"/>
      <c r="BE58" s="369"/>
      <c r="BF58" s="369"/>
      <c r="BG58" s="369"/>
      <c r="BH58" s="370"/>
    </row>
    <row r="59" spans="2:60" ht="20.25" customHeight="1" x14ac:dyDescent="0.4">
      <c r="B59" s="123"/>
      <c r="C59" s="533"/>
      <c r="D59" s="534"/>
      <c r="E59" s="535"/>
      <c r="F59" s="128"/>
      <c r="G59" s="129">
        <f>C57</f>
        <v>0</v>
      </c>
      <c r="H59" s="518"/>
      <c r="I59" s="594"/>
      <c r="J59" s="595"/>
      <c r="K59" s="595"/>
      <c r="L59" s="596"/>
      <c r="M59" s="603"/>
      <c r="N59" s="604"/>
      <c r="O59" s="605"/>
      <c r="P59" s="247" t="s">
        <v>209</v>
      </c>
      <c r="Q59" s="248"/>
      <c r="R59" s="248"/>
      <c r="S59" s="249"/>
      <c r="T59" s="250"/>
      <c r="U59" s="95" t="str">
        <f>IF(U57="","",VLOOKUP(U57,'シフト記号表（勤務時間帯） (3)'!$D$6:$Z$47,23,FALSE))</f>
        <v/>
      </c>
      <c r="V59" s="96" t="str">
        <f>IF(V57="","",VLOOKUP(V57,'シフト記号表（勤務時間帯） (3)'!$D$6:$Z$47,23,FALSE))</f>
        <v/>
      </c>
      <c r="W59" s="96" t="str">
        <f>IF(W57="","",VLOOKUP(W57,'シフト記号表（勤務時間帯） (3)'!$D$6:$Z$47,23,FALSE))</f>
        <v/>
      </c>
      <c r="X59" s="96" t="str">
        <f>IF(X57="","",VLOOKUP(X57,'シフト記号表（勤務時間帯） (3)'!$D$6:$Z$47,23,FALSE))</f>
        <v/>
      </c>
      <c r="Y59" s="96" t="str">
        <f>IF(Y57="","",VLOOKUP(Y57,'シフト記号表（勤務時間帯） (3)'!$D$6:$Z$47,23,FALSE))</f>
        <v/>
      </c>
      <c r="Z59" s="96" t="str">
        <f>IF(Z57="","",VLOOKUP(Z57,'シフト記号表（勤務時間帯） (3)'!$D$6:$Z$47,23,FALSE))</f>
        <v/>
      </c>
      <c r="AA59" s="97" t="str">
        <f>IF(AA57="","",VLOOKUP(AA57,'シフト記号表（勤務時間帯） (3)'!$D$6:$Z$47,23,FALSE))</f>
        <v/>
      </c>
      <c r="AB59" s="95" t="str">
        <f>IF(AB57="","",VLOOKUP(AB57,'シフト記号表（勤務時間帯） (3)'!$D$6:$Z$47,23,FALSE))</f>
        <v/>
      </c>
      <c r="AC59" s="96" t="str">
        <f>IF(AC57="","",VLOOKUP(AC57,'シフト記号表（勤務時間帯） (3)'!$D$6:$Z$47,23,FALSE))</f>
        <v/>
      </c>
      <c r="AD59" s="96" t="str">
        <f>IF(AD57="","",VLOOKUP(AD57,'シフト記号表（勤務時間帯） (3)'!$D$6:$Z$47,23,FALSE))</f>
        <v/>
      </c>
      <c r="AE59" s="96" t="str">
        <f>IF(AE57="","",VLOOKUP(AE57,'シフト記号表（勤務時間帯） (3)'!$D$6:$Z$47,23,FALSE))</f>
        <v/>
      </c>
      <c r="AF59" s="96" t="str">
        <f>IF(AF57="","",VLOOKUP(AF57,'シフト記号表（勤務時間帯） (3)'!$D$6:$Z$47,23,FALSE))</f>
        <v/>
      </c>
      <c r="AG59" s="96" t="str">
        <f>IF(AG57="","",VLOOKUP(AG57,'シフト記号表（勤務時間帯） (3)'!$D$6:$Z$47,23,FALSE))</f>
        <v/>
      </c>
      <c r="AH59" s="97" t="str">
        <f>IF(AH57="","",VLOOKUP(AH57,'シフト記号表（勤務時間帯） (3)'!$D$6:$Z$47,23,FALSE))</f>
        <v/>
      </c>
      <c r="AI59" s="95" t="str">
        <f>IF(AI57="","",VLOOKUP(AI57,'シフト記号表（勤務時間帯） (3)'!$D$6:$Z$47,23,FALSE))</f>
        <v/>
      </c>
      <c r="AJ59" s="96" t="str">
        <f>IF(AJ57="","",VLOOKUP(AJ57,'シフト記号表（勤務時間帯） (3)'!$D$6:$Z$47,23,FALSE))</f>
        <v/>
      </c>
      <c r="AK59" s="96" t="str">
        <f>IF(AK57="","",VLOOKUP(AK57,'シフト記号表（勤務時間帯） (3)'!$D$6:$Z$47,23,FALSE))</f>
        <v/>
      </c>
      <c r="AL59" s="96" t="str">
        <f>IF(AL57="","",VLOOKUP(AL57,'シフト記号表（勤務時間帯） (3)'!$D$6:$Z$47,23,FALSE))</f>
        <v/>
      </c>
      <c r="AM59" s="96" t="str">
        <f>IF(AM57="","",VLOOKUP(AM57,'シフト記号表（勤務時間帯） (3)'!$D$6:$Z$47,23,FALSE))</f>
        <v/>
      </c>
      <c r="AN59" s="96" t="str">
        <f>IF(AN57="","",VLOOKUP(AN57,'シフト記号表（勤務時間帯） (3)'!$D$6:$Z$47,23,FALSE))</f>
        <v/>
      </c>
      <c r="AO59" s="97" t="str">
        <f>IF(AO57="","",VLOOKUP(AO57,'シフト記号表（勤務時間帯） (3)'!$D$6:$Z$47,23,FALSE))</f>
        <v/>
      </c>
      <c r="AP59" s="95" t="str">
        <f>IF(AP57="","",VLOOKUP(AP57,'シフト記号表（勤務時間帯） (3)'!$D$6:$Z$47,23,FALSE))</f>
        <v/>
      </c>
      <c r="AQ59" s="96" t="str">
        <f>IF(AQ57="","",VLOOKUP(AQ57,'シフト記号表（勤務時間帯） (3)'!$D$6:$Z$47,23,FALSE))</f>
        <v/>
      </c>
      <c r="AR59" s="96" t="str">
        <f>IF(AR57="","",VLOOKUP(AR57,'シフト記号表（勤務時間帯） (3)'!$D$6:$Z$47,23,FALSE))</f>
        <v/>
      </c>
      <c r="AS59" s="96" t="str">
        <f>IF(AS57="","",VLOOKUP(AS57,'シフト記号表（勤務時間帯） (3)'!$D$6:$Z$47,23,FALSE))</f>
        <v/>
      </c>
      <c r="AT59" s="96" t="str">
        <f>IF(AT57="","",VLOOKUP(AT57,'シフト記号表（勤務時間帯） (3)'!$D$6:$Z$47,23,FALSE))</f>
        <v/>
      </c>
      <c r="AU59" s="96" t="str">
        <f>IF(AU57="","",VLOOKUP(AU57,'シフト記号表（勤務時間帯） (3)'!$D$6:$Z$47,23,FALSE))</f>
        <v/>
      </c>
      <c r="AV59" s="97" t="str">
        <f>IF(AV57="","",VLOOKUP(AV57,'シフト記号表（勤務時間帯） (3)'!$D$6:$Z$47,23,FALSE))</f>
        <v/>
      </c>
      <c r="AW59" s="95" t="str">
        <f>IF(AW57="","",VLOOKUP(AW57,'シフト記号表（勤務時間帯） (3)'!$D$6:$Z$47,23,FALSE))</f>
        <v/>
      </c>
      <c r="AX59" s="96" t="str">
        <f>IF(AX57="","",VLOOKUP(AX57,'シフト記号表（勤務時間帯） (3)'!$D$6:$Z$47,23,FALSE))</f>
        <v/>
      </c>
      <c r="AY59" s="96" t="str">
        <f>IF(AY57="","",VLOOKUP(AY57,'シフト記号表（勤務時間帯） (3)'!$D$6:$Z$47,23,FALSE))</f>
        <v/>
      </c>
      <c r="AZ59" s="615">
        <f>IF($BC$3="４週",SUM(U59:AV59),IF($BC$3="暦月",SUM(U59:AY59),""))</f>
        <v>0</v>
      </c>
      <c r="BA59" s="616"/>
      <c r="BB59" s="617">
        <f>IF($BC$3="４週",AZ59/4,IF($BC$3="暦月",(AZ59/($BC$8/7)),""))</f>
        <v>0</v>
      </c>
      <c r="BC59" s="616"/>
      <c r="BD59" s="497"/>
      <c r="BE59" s="498"/>
      <c r="BF59" s="498"/>
      <c r="BG59" s="498"/>
      <c r="BH59" s="499"/>
    </row>
    <row r="60" spans="2:60" ht="20.25" customHeight="1" x14ac:dyDescent="0.4">
      <c r="B60" s="235"/>
      <c r="C60" s="376"/>
      <c r="D60" s="385"/>
      <c r="E60" s="377"/>
      <c r="F60" s="127"/>
      <c r="G60" s="125"/>
      <c r="H60" s="619"/>
      <c r="I60" s="380"/>
      <c r="J60" s="592"/>
      <c r="K60" s="592"/>
      <c r="L60" s="381"/>
      <c r="M60" s="597"/>
      <c r="N60" s="598"/>
      <c r="O60" s="599"/>
      <c r="P60" s="236" t="s">
        <v>18</v>
      </c>
      <c r="Q60" s="240"/>
      <c r="R60" s="240"/>
      <c r="S60" s="241"/>
      <c r="T60" s="246"/>
      <c r="U60" s="201"/>
      <c r="V60" s="202"/>
      <c r="W60" s="202"/>
      <c r="X60" s="202"/>
      <c r="Y60" s="202"/>
      <c r="Z60" s="202"/>
      <c r="AA60" s="203"/>
      <c r="AB60" s="201"/>
      <c r="AC60" s="202"/>
      <c r="AD60" s="202"/>
      <c r="AE60" s="202"/>
      <c r="AF60" s="202"/>
      <c r="AG60" s="202"/>
      <c r="AH60" s="203"/>
      <c r="AI60" s="201"/>
      <c r="AJ60" s="202"/>
      <c r="AK60" s="202"/>
      <c r="AL60" s="202"/>
      <c r="AM60" s="202"/>
      <c r="AN60" s="202"/>
      <c r="AO60" s="203"/>
      <c r="AP60" s="201"/>
      <c r="AQ60" s="202"/>
      <c r="AR60" s="202"/>
      <c r="AS60" s="202"/>
      <c r="AT60" s="202"/>
      <c r="AU60" s="202"/>
      <c r="AV60" s="203"/>
      <c r="AW60" s="201"/>
      <c r="AX60" s="202"/>
      <c r="AY60" s="202"/>
      <c r="AZ60" s="606"/>
      <c r="BA60" s="607"/>
      <c r="BB60" s="614"/>
      <c r="BC60" s="607"/>
      <c r="BD60" s="365"/>
      <c r="BE60" s="366"/>
      <c r="BF60" s="366"/>
      <c r="BG60" s="366"/>
      <c r="BH60" s="367"/>
    </row>
    <row r="61" spans="2:60" ht="20.25" customHeight="1" x14ac:dyDescent="0.4">
      <c r="B61" s="226">
        <f>B58+1</f>
        <v>14</v>
      </c>
      <c r="C61" s="378"/>
      <c r="D61" s="387"/>
      <c r="E61" s="379"/>
      <c r="F61" s="127">
        <f>C60</f>
        <v>0</v>
      </c>
      <c r="G61" s="125"/>
      <c r="H61" s="453"/>
      <c r="I61" s="382"/>
      <c r="J61" s="593"/>
      <c r="K61" s="593"/>
      <c r="L61" s="383"/>
      <c r="M61" s="600"/>
      <c r="N61" s="601"/>
      <c r="O61" s="602"/>
      <c r="P61" s="227" t="s">
        <v>208</v>
      </c>
      <c r="Q61" s="228"/>
      <c r="R61" s="228"/>
      <c r="S61" s="229"/>
      <c r="T61" s="230"/>
      <c r="U61" s="145" t="str">
        <f>IF(U60="","",VLOOKUP(U60,'シフト記号表（勤務時間帯） (3)'!$D$6:$X$47,21,FALSE))</f>
        <v/>
      </c>
      <c r="V61" s="146" t="str">
        <f>IF(V60="","",VLOOKUP(V60,'シフト記号表（勤務時間帯） (3)'!$D$6:$X$47,21,FALSE))</f>
        <v/>
      </c>
      <c r="W61" s="146" t="str">
        <f>IF(W60="","",VLOOKUP(W60,'シフト記号表（勤務時間帯） (3)'!$D$6:$X$47,21,FALSE))</f>
        <v/>
      </c>
      <c r="X61" s="146" t="str">
        <f>IF(X60="","",VLOOKUP(X60,'シフト記号表（勤務時間帯） (3)'!$D$6:$X$47,21,FALSE))</f>
        <v/>
      </c>
      <c r="Y61" s="146" t="str">
        <f>IF(Y60="","",VLOOKUP(Y60,'シフト記号表（勤務時間帯） (3)'!$D$6:$X$47,21,FALSE))</f>
        <v/>
      </c>
      <c r="Z61" s="146" t="str">
        <f>IF(Z60="","",VLOOKUP(Z60,'シフト記号表（勤務時間帯） (3)'!$D$6:$X$47,21,FALSE))</f>
        <v/>
      </c>
      <c r="AA61" s="147" t="str">
        <f>IF(AA60="","",VLOOKUP(AA60,'シフト記号表（勤務時間帯） (3)'!$D$6:$X$47,21,FALSE))</f>
        <v/>
      </c>
      <c r="AB61" s="145" t="str">
        <f>IF(AB60="","",VLOOKUP(AB60,'シフト記号表（勤務時間帯） (3)'!$D$6:$X$47,21,FALSE))</f>
        <v/>
      </c>
      <c r="AC61" s="146" t="str">
        <f>IF(AC60="","",VLOOKUP(AC60,'シフト記号表（勤務時間帯） (3)'!$D$6:$X$47,21,FALSE))</f>
        <v/>
      </c>
      <c r="AD61" s="146" t="str">
        <f>IF(AD60="","",VLOOKUP(AD60,'シフト記号表（勤務時間帯） (3)'!$D$6:$X$47,21,FALSE))</f>
        <v/>
      </c>
      <c r="AE61" s="146" t="str">
        <f>IF(AE60="","",VLOOKUP(AE60,'シフト記号表（勤務時間帯） (3)'!$D$6:$X$47,21,FALSE))</f>
        <v/>
      </c>
      <c r="AF61" s="146" t="str">
        <f>IF(AF60="","",VLOOKUP(AF60,'シフト記号表（勤務時間帯） (3)'!$D$6:$X$47,21,FALSE))</f>
        <v/>
      </c>
      <c r="AG61" s="146" t="str">
        <f>IF(AG60="","",VLOOKUP(AG60,'シフト記号表（勤務時間帯） (3)'!$D$6:$X$47,21,FALSE))</f>
        <v/>
      </c>
      <c r="AH61" s="147" t="str">
        <f>IF(AH60="","",VLOOKUP(AH60,'シフト記号表（勤務時間帯） (3)'!$D$6:$X$47,21,FALSE))</f>
        <v/>
      </c>
      <c r="AI61" s="145" t="str">
        <f>IF(AI60="","",VLOOKUP(AI60,'シフト記号表（勤務時間帯） (3)'!$D$6:$X$47,21,FALSE))</f>
        <v/>
      </c>
      <c r="AJ61" s="146" t="str">
        <f>IF(AJ60="","",VLOOKUP(AJ60,'シフト記号表（勤務時間帯） (3)'!$D$6:$X$47,21,FALSE))</f>
        <v/>
      </c>
      <c r="AK61" s="146" t="str">
        <f>IF(AK60="","",VLOOKUP(AK60,'シフト記号表（勤務時間帯） (3)'!$D$6:$X$47,21,FALSE))</f>
        <v/>
      </c>
      <c r="AL61" s="146" t="str">
        <f>IF(AL60="","",VLOOKUP(AL60,'シフト記号表（勤務時間帯） (3)'!$D$6:$X$47,21,FALSE))</f>
        <v/>
      </c>
      <c r="AM61" s="146" t="str">
        <f>IF(AM60="","",VLOOKUP(AM60,'シフト記号表（勤務時間帯） (3)'!$D$6:$X$47,21,FALSE))</f>
        <v/>
      </c>
      <c r="AN61" s="146" t="str">
        <f>IF(AN60="","",VLOOKUP(AN60,'シフト記号表（勤務時間帯） (3)'!$D$6:$X$47,21,FALSE))</f>
        <v/>
      </c>
      <c r="AO61" s="147" t="str">
        <f>IF(AO60="","",VLOOKUP(AO60,'シフト記号表（勤務時間帯） (3)'!$D$6:$X$47,21,FALSE))</f>
        <v/>
      </c>
      <c r="AP61" s="145" t="str">
        <f>IF(AP60="","",VLOOKUP(AP60,'シフト記号表（勤務時間帯） (3)'!$D$6:$X$47,21,FALSE))</f>
        <v/>
      </c>
      <c r="AQ61" s="146" t="str">
        <f>IF(AQ60="","",VLOOKUP(AQ60,'シフト記号表（勤務時間帯） (3)'!$D$6:$X$47,21,FALSE))</f>
        <v/>
      </c>
      <c r="AR61" s="146" t="str">
        <f>IF(AR60="","",VLOOKUP(AR60,'シフト記号表（勤務時間帯） (3)'!$D$6:$X$47,21,FALSE))</f>
        <v/>
      </c>
      <c r="AS61" s="146" t="str">
        <f>IF(AS60="","",VLOOKUP(AS60,'シフト記号表（勤務時間帯） (3)'!$D$6:$X$47,21,FALSE))</f>
        <v/>
      </c>
      <c r="AT61" s="146" t="str">
        <f>IF(AT60="","",VLOOKUP(AT60,'シフト記号表（勤務時間帯） (3)'!$D$6:$X$47,21,FALSE))</f>
        <v/>
      </c>
      <c r="AU61" s="146" t="str">
        <f>IF(AU60="","",VLOOKUP(AU60,'シフト記号表（勤務時間帯） (3)'!$D$6:$X$47,21,FALSE))</f>
        <v/>
      </c>
      <c r="AV61" s="147" t="str">
        <f>IF(AV60="","",VLOOKUP(AV60,'シフト記号表（勤務時間帯） (3)'!$D$6:$X$47,21,FALSE))</f>
        <v/>
      </c>
      <c r="AW61" s="145" t="str">
        <f>IF(AW60="","",VLOOKUP(AW60,'シフト記号表（勤務時間帯） (3)'!$D$6:$X$47,21,FALSE))</f>
        <v/>
      </c>
      <c r="AX61" s="146" t="str">
        <f>IF(AX60="","",VLOOKUP(AX60,'シフト記号表（勤務時間帯） (3)'!$D$6:$X$47,21,FALSE))</f>
        <v/>
      </c>
      <c r="AY61" s="146" t="str">
        <f>IF(AY60="","",VLOOKUP(AY60,'シフト記号表（勤務時間帯） (3)'!$D$6:$X$47,21,FALSE))</f>
        <v/>
      </c>
      <c r="AZ61" s="371">
        <f>IF($BC$3="４週",SUM(U61:AV61),IF($BC$3="暦月",SUM(U61:AY61),""))</f>
        <v>0</v>
      </c>
      <c r="BA61" s="372"/>
      <c r="BB61" s="373">
        <f>IF($BC$3="４週",AZ61/4,IF($BC$3="暦月",(AZ61/($BC$8/7)),""))</f>
        <v>0</v>
      </c>
      <c r="BC61" s="372"/>
      <c r="BD61" s="368"/>
      <c r="BE61" s="369"/>
      <c r="BF61" s="369"/>
      <c r="BG61" s="369"/>
      <c r="BH61" s="370"/>
    </row>
    <row r="62" spans="2:60" ht="20.25" customHeight="1" x14ac:dyDescent="0.4">
      <c r="B62" s="123"/>
      <c r="C62" s="533"/>
      <c r="D62" s="534"/>
      <c r="E62" s="535"/>
      <c r="F62" s="128"/>
      <c r="G62" s="129">
        <f>C60</f>
        <v>0</v>
      </c>
      <c r="H62" s="518"/>
      <c r="I62" s="594"/>
      <c r="J62" s="595"/>
      <c r="K62" s="595"/>
      <c r="L62" s="596"/>
      <c r="M62" s="603"/>
      <c r="N62" s="604"/>
      <c r="O62" s="605"/>
      <c r="P62" s="247" t="s">
        <v>209</v>
      </c>
      <c r="Q62" s="248"/>
      <c r="R62" s="248"/>
      <c r="S62" s="249"/>
      <c r="T62" s="250"/>
      <c r="U62" s="95" t="str">
        <f>IF(U60="","",VLOOKUP(U60,'シフト記号表（勤務時間帯） (3)'!$D$6:$Z$47,23,FALSE))</f>
        <v/>
      </c>
      <c r="V62" s="96" t="str">
        <f>IF(V60="","",VLOOKUP(V60,'シフト記号表（勤務時間帯） (3)'!$D$6:$Z$47,23,FALSE))</f>
        <v/>
      </c>
      <c r="W62" s="96" t="str">
        <f>IF(W60="","",VLOOKUP(W60,'シフト記号表（勤務時間帯） (3)'!$D$6:$Z$47,23,FALSE))</f>
        <v/>
      </c>
      <c r="X62" s="96" t="str">
        <f>IF(X60="","",VLOOKUP(X60,'シフト記号表（勤務時間帯） (3)'!$D$6:$Z$47,23,FALSE))</f>
        <v/>
      </c>
      <c r="Y62" s="96" t="str">
        <f>IF(Y60="","",VLOOKUP(Y60,'シフト記号表（勤務時間帯） (3)'!$D$6:$Z$47,23,FALSE))</f>
        <v/>
      </c>
      <c r="Z62" s="96" t="str">
        <f>IF(Z60="","",VLOOKUP(Z60,'シフト記号表（勤務時間帯） (3)'!$D$6:$Z$47,23,FALSE))</f>
        <v/>
      </c>
      <c r="AA62" s="97" t="str">
        <f>IF(AA60="","",VLOOKUP(AA60,'シフト記号表（勤務時間帯） (3)'!$D$6:$Z$47,23,FALSE))</f>
        <v/>
      </c>
      <c r="AB62" s="95" t="str">
        <f>IF(AB60="","",VLOOKUP(AB60,'シフト記号表（勤務時間帯） (3)'!$D$6:$Z$47,23,FALSE))</f>
        <v/>
      </c>
      <c r="AC62" s="96" t="str">
        <f>IF(AC60="","",VLOOKUP(AC60,'シフト記号表（勤務時間帯） (3)'!$D$6:$Z$47,23,FALSE))</f>
        <v/>
      </c>
      <c r="AD62" s="96" t="str">
        <f>IF(AD60="","",VLOOKUP(AD60,'シフト記号表（勤務時間帯） (3)'!$D$6:$Z$47,23,FALSE))</f>
        <v/>
      </c>
      <c r="AE62" s="96" t="str">
        <f>IF(AE60="","",VLOOKUP(AE60,'シフト記号表（勤務時間帯） (3)'!$D$6:$Z$47,23,FALSE))</f>
        <v/>
      </c>
      <c r="AF62" s="96" t="str">
        <f>IF(AF60="","",VLOOKUP(AF60,'シフト記号表（勤務時間帯） (3)'!$D$6:$Z$47,23,FALSE))</f>
        <v/>
      </c>
      <c r="AG62" s="96" t="str">
        <f>IF(AG60="","",VLOOKUP(AG60,'シフト記号表（勤務時間帯） (3)'!$D$6:$Z$47,23,FALSE))</f>
        <v/>
      </c>
      <c r="AH62" s="97" t="str">
        <f>IF(AH60="","",VLOOKUP(AH60,'シフト記号表（勤務時間帯） (3)'!$D$6:$Z$47,23,FALSE))</f>
        <v/>
      </c>
      <c r="AI62" s="95" t="str">
        <f>IF(AI60="","",VLOOKUP(AI60,'シフト記号表（勤務時間帯） (3)'!$D$6:$Z$47,23,FALSE))</f>
        <v/>
      </c>
      <c r="AJ62" s="96" t="str">
        <f>IF(AJ60="","",VLOOKUP(AJ60,'シフト記号表（勤務時間帯） (3)'!$D$6:$Z$47,23,FALSE))</f>
        <v/>
      </c>
      <c r="AK62" s="96" t="str">
        <f>IF(AK60="","",VLOOKUP(AK60,'シフト記号表（勤務時間帯） (3)'!$D$6:$Z$47,23,FALSE))</f>
        <v/>
      </c>
      <c r="AL62" s="96" t="str">
        <f>IF(AL60="","",VLOOKUP(AL60,'シフト記号表（勤務時間帯） (3)'!$D$6:$Z$47,23,FALSE))</f>
        <v/>
      </c>
      <c r="AM62" s="96" t="str">
        <f>IF(AM60="","",VLOOKUP(AM60,'シフト記号表（勤務時間帯） (3)'!$D$6:$Z$47,23,FALSE))</f>
        <v/>
      </c>
      <c r="AN62" s="96" t="str">
        <f>IF(AN60="","",VLOOKUP(AN60,'シフト記号表（勤務時間帯） (3)'!$D$6:$Z$47,23,FALSE))</f>
        <v/>
      </c>
      <c r="AO62" s="97" t="str">
        <f>IF(AO60="","",VLOOKUP(AO60,'シフト記号表（勤務時間帯） (3)'!$D$6:$Z$47,23,FALSE))</f>
        <v/>
      </c>
      <c r="AP62" s="95" t="str">
        <f>IF(AP60="","",VLOOKUP(AP60,'シフト記号表（勤務時間帯） (3)'!$D$6:$Z$47,23,FALSE))</f>
        <v/>
      </c>
      <c r="AQ62" s="96" t="str">
        <f>IF(AQ60="","",VLOOKUP(AQ60,'シフト記号表（勤務時間帯） (3)'!$D$6:$Z$47,23,FALSE))</f>
        <v/>
      </c>
      <c r="AR62" s="96" t="str">
        <f>IF(AR60="","",VLOOKUP(AR60,'シフト記号表（勤務時間帯） (3)'!$D$6:$Z$47,23,FALSE))</f>
        <v/>
      </c>
      <c r="AS62" s="96" t="str">
        <f>IF(AS60="","",VLOOKUP(AS60,'シフト記号表（勤務時間帯） (3)'!$D$6:$Z$47,23,FALSE))</f>
        <v/>
      </c>
      <c r="AT62" s="96" t="str">
        <f>IF(AT60="","",VLOOKUP(AT60,'シフト記号表（勤務時間帯） (3)'!$D$6:$Z$47,23,FALSE))</f>
        <v/>
      </c>
      <c r="AU62" s="96" t="str">
        <f>IF(AU60="","",VLOOKUP(AU60,'シフト記号表（勤務時間帯） (3)'!$D$6:$Z$47,23,FALSE))</f>
        <v/>
      </c>
      <c r="AV62" s="97" t="str">
        <f>IF(AV60="","",VLOOKUP(AV60,'シフト記号表（勤務時間帯） (3)'!$D$6:$Z$47,23,FALSE))</f>
        <v/>
      </c>
      <c r="AW62" s="95" t="str">
        <f>IF(AW60="","",VLOOKUP(AW60,'シフト記号表（勤務時間帯） (3)'!$D$6:$Z$47,23,FALSE))</f>
        <v/>
      </c>
      <c r="AX62" s="96" t="str">
        <f>IF(AX60="","",VLOOKUP(AX60,'シフト記号表（勤務時間帯） (3)'!$D$6:$Z$47,23,FALSE))</f>
        <v/>
      </c>
      <c r="AY62" s="96" t="str">
        <f>IF(AY60="","",VLOOKUP(AY60,'シフト記号表（勤務時間帯） (3)'!$D$6:$Z$47,23,FALSE))</f>
        <v/>
      </c>
      <c r="AZ62" s="615">
        <f>IF($BC$3="４週",SUM(U62:AV62),IF($BC$3="暦月",SUM(U62:AY62),""))</f>
        <v>0</v>
      </c>
      <c r="BA62" s="616"/>
      <c r="BB62" s="617">
        <f>IF($BC$3="４週",AZ62/4,IF($BC$3="暦月",(AZ62/($BC$8/7)),""))</f>
        <v>0</v>
      </c>
      <c r="BC62" s="616"/>
      <c r="BD62" s="497"/>
      <c r="BE62" s="498"/>
      <c r="BF62" s="498"/>
      <c r="BG62" s="498"/>
      <c r="BH62" s="499"/>
    </row>
    <row r="63" spans="2:60" ht="20.25" customHeight="1" x14ac:dyDescent="0.4">
      <c r="B63" s="235"/>
      <c r="C63" s="376"/>
      <c r="D63" s="385"/>
      <c r="E63" s="377"/>
      <c r="F63" s="127"/>
      <c r="G63" s="125"/>
      <c r="H63" s="619"/>
      <c r="I63" s="380"/>
      <c r="J63" s="592"/>
      <c r="K63" s="592"/>
      <c r="L63" s="381"/>
      <c r="M63" s="597"/>
      <c r="N63" s="598"/>
      <c r="O63" s="599"/>
      <c r="P63" s="236" t="s">
        <v>18</v>
      </c>
      <c r="Q63" s="240"/>
      <c r="R63" s="240"/>
      <c r="S63" s="241"/>
      <c r="T63" s="246"/>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606"/>
      <c r="BA63" s="607"/>
      <c r="BB63" s="614"/>
      <c r="BC63" s="607"/>
      <c r="BD63" s="365"/>
      <c r="BE63" s="366"/>
      <c r="BF63" s="366"/>
      <c r="BG63" s="366"/>
      <c r="BH63" s="367"/>
    </row>
    <row r="64" spans="2:60" ht="20.25" customHeight="1" x14ac:dyDescent="0.4">
      <c r="B64" s="226">
        <f>B61+1</f>
        <v>15</v>
      </c>
      <c r="C64" s="378"/>
      <c r="D64" s="387"/>
      <c r="E64" s="379"/>
      <c r="F64" s="127">
        <f>C63</f>
        <v>0</v>
      </c>
      <c r="G64" s="125"/>
      <c r="H64" s="453"/>
      <c r="I64" s="382"/>
      <c r="J64" s="593"/>
      <c r="K64" s="593"/>
      <c r="L64" s="383"/>
      <c r="M64" s="600"/>
      <c r="N64" s="601"/>
      <c r="O64" s="602"/>
      <c r="P64" s="227" t="s">
        <v>208</v>
      </c>
      <c r="Q64" s="228"/>
      <c r="R64" s="228"/>
      <c r="S64" s="229"/>
      <c r="T64" s="230"/>
      <c r="U64" s="145" t="str">
        <f>IF(U63="","",VLOOKUP(U63,'シフト記号表（勤務時間帯） (3)'!$D$6:$X$47,21,FALSE))</f>
        <v/>
      </c>
      <c r="V64" s="146" t="str">
        <f>IF(V63="","",VLOOKUP(V63,'シフト記号表（勤務時間帯） (3)'!$D$6:$X$47,21,FALSE))</f>
        <v/>
      </c>
      <c r="W64" s="146" t="str">
        <f>IF(W63="","",VLOOKUP(W63,'シフト記号表（勤務時間帯） (3)'!$D$6:$X$47,21,FALSE))</f>
        <v/>
      </c>
      <c r="X64" s="146" t="str">
        <f>IF(X63="","",VLOOKUP(X63,'シフト記号表（勤務時間帯） (3)'!$D$6:$X$47,21,FALSE))</f>
        <v/>
      </c>
      <c r="Y64" s="146" t="str">
        <f>IF(Y63="","",VLOOKUP(Y63,'シフト記号表（勤務時間帯） (3)'!$D$6:$X$47,21,FALSE))</f>
        <v/>
      </c>
      <c r="Z64" s="146" t="str">
        <f>IF(Z63="","",VLOOKUP(Z63,'シフト記号表（勤務時間帯） (3)'!$D$6:$X$47,21,FALSE))</f>
        <v/>
      </c>
      <c r="AA64" s="147" t="str">
        <f>IF(AA63="","",VLOOKUP(AA63,'シフト記号表（勤務時間帯） (3)'!$D$6:$X$47,21,FALSE))</f>
        <v/>
      </c>
      <c r="AB64" s="145" t="str">
        <f>IF(AB63="","",VLOOKUP(AB63,'シフト記号表（勤務時間帯） (3)'!$D$6:$X$47,21,FALSE))</f>
        <v/>
      </c>
      <c r="AC64" s="146" t="str">
        <f>IF(AC63="","",VLOOKUP(AC63,'シフト記号表（勤務時間帯） (3)'!$D$6:$X$47,21,FALSE))</f>
        <v/>
      </c>
      <c r="AD64" s="146" t="str">
        <f>IF(AD63="","",VLOOKUP(AD63,'シフト記号表（勤務時間帯） (3)'!$D$6:$X$47,21,FALSE))</f>
        <v/>
      </c>
      <c r="AE64" s="146" t="str">
        <f>IF(AE63="","",VLOOKUP(AE63,'シフト記号表（勤務時間帯） (3)'!$D$6:$X$47,21,FALSE))</f>
        <v/>
      </c>
      <c r="AF64" s="146" t="str">
        <f>IF(AF63="","",VLOOKUP(AF63,'シフト記号表（勤務時間帯） (3)'!$D$6:$X$47,21,FALSE))</f>
        <v/>
      </c>
      <c r="AG64" s="146" t="str">
        <f>IF(AG63="","",VLOOKUP(AG63,'シフト記号表（勤務時間帯） (3)'!$D$6:$X$47,21,FALSE))</f>
        <v/>
      </c>
      <c r="AH64" s="147" t="str">
        <f>IF(AH63="","",VLOOKUP(AH63,'シフト記号表（勤務時間帯） (3)'!$D$6:$X$47,21,FALSE))</f>
        <v/>
      </c>
      <c r="AI64" s="145" t="str">
        <f>IF(AI63="","",VLOOKUP(AI63,'シフト記号表（勤務時間帯） (3)'!$D$6:$X$47,21,FALSE))</f>
        <v/>
      </c>
      <c r="AJ64" s="146" t="str">
        <f>IF(AJ63="","",VLOOKUP(AJ63,'シフト記号表（勤務時間帯） (3)'!$D$6:$X$47,21,FALSE))</f>
        <v/>
      </c>
      <c r="AK64" s="146" t="str">
        <f>IF(AK63="","",VLOOKUP(AK63,'シフト記号表（勤務時間帯） (3)'!$D$6:$X$47,21,FALSE))</f>
        <v/>
      </c>
      <c r="AL64" s="146" t="str">
        <f>IF(AL63="","",VLOOKUP(AL63,'シフト記号表（勤務時間帯） (3)'!$D$6:$X$47,21,FALSE))</f>
        <v/>
      </c>
      <c r="AM64" s="146" t="str">
        <f>IF(AM63="","",VLOOKUP(AM63,'シフト記号表（勤務時間帯） (3)'!$D$6:$X$47,21,FALSE))</f>
        <v/>
      </c>
      <c r="AN64" s="146" t="str">
        <f>IF(AN63="","",VLOOKUP(AN63,'シフト記号表（勤務時間帯） (3)'!$D$6:$X$47,21,FALSE))</f>
        <v/>
      </c>
      <c r="AO64" s="147" t="str">
        <f>IF(AO63="","",VLOOKUP(AO63,'シフト記号表（勤務時間帯） (3)'!$D$6:$X$47,21,FALSE))</f>
        <v/>
      </c>
      <c r="AP64" s="145" t="str">
        <f>IF(AP63="","",VLOOKUP(AP63,'シフト記号表（勤務時間帯） (3)'!$D$6:$X$47,21,FALSE))</f>
        <v/>
      </c>
      <c r="AQ64" s="146" t="str">
        <f>IF(AQ63="","",VLOOKUP(AQ63,'シフト記号表（勤務時間帯） (3)'!$D$6:$X$47,21,FALSE))</f>
        <v/>
      </c>
      <c r="AR64" s="146" t="str">
        <f>IF(AR63="","",VLOOKUP(AR63,'シフト記号表（勤務時間帯） (3)'!$D$6:$X$47,21,FALSE))</f>
        <v/>
      </c>
      <c r="AS64" s="146" t="str">
        <f>IF(AS63="","",VLOOKUP(AS63,'シフト記号表（勤務時間帯） (3)'!$D$6:$X$47,21,FALSE))</f>
        <v/>
      </c>
      <c r="AT64" s="146" t="str">
        <f>IF(AT63="","",VLOOKUP(AT63,'シフト記号表（勤務時間帯） (3)'!$D$6:$X$47,21,FALSE))</f>
        <v/>
      </c>
      <c r="AU64" s="146" t="str">
        <f>IF(AU63="","",VLOOKUP(AU63,'シフト記号表（勤務時間帯） (3)'!$D$6:$X$47,21,FALSE))</f>
        <v/>
      </c>
      <c r="AV64" s="147" t="str">
        <f>IF(AV63="","",VLOOKUP(AV63,'シフト記号表（勤務時間帯） (3)'!$D$6:$X$47,21,FALSE))</f>
        <v/>
      </c>
      <c r="AW64" s="145" t="str">
        <f>IF(AW63="","",VLOOKUP(AW63,'シフト記号表（勤務時間帯） (3)'!$D$6:$X$47,21,FALSE))</f>
        <v/>
      </c>
      <c r="AX64" s="146" t="str">
        <f>IF(AX63="","",VLOOKUP(AX63,'シフト記号表（勤務時間帯） (3)'!$D$6:$X$47,21,FALSE))</f>
        <v/>
      </c>
      <c r="AY64" s="146" t="str">
        <f>IF(AY63="","",VLOOKUP(AY63,'シフト記号表（勤務時間帯） (3)'!$D$6:$X$47,21,FALSE))</f>
        <v/>
      </c>
      <c r="AZ64" s="371">
        <f>IF($BC$3="４週",SUM(U64:AV64),IF($BC$3="暦月",SUM(U64:AY64),""))</f>
        <v>0</v>
      </c>
      <c r="BA64" s="372"/>
      <c r="BB64" s="373">
        <f>IF($BC$3="４週",AZ64/4,IF($BC$3="暦月",(AZ64/($BC$8/7)),""))</f>
        <v>0</v>
      </c>
      <c r="BC64" s="372"/>
      <c r="BD64" s="368"/>
      <c r="BE64" s="369"/>
      <c r="BF64" s="369"/>
      <c r="BG64" s="369"/>
      <c r="BH64" s="370"/>
    </row>
    <row r="65" spans="2:60" ht="20.25" customHeight="1" x14ac:dyDescent="0.4">
      <c r="B65" s="123"/>
      <c r="C65" s="533"/>
      <c r="D65" s="534"/>
      <c r="E65" s="535"/>
      <c r="F65" s="128"/>
      <c r="G65" s="129">
        <f>C63</f>
        <v>0</v>
      </c>
      <c r="H65" s="518"/>
      <c r="I65" s="594"/>
      <c r="J65" s="595"/>
      <c r="K65" s="595"/>
      <c r="L65" s="596"/>
      <c r="M65" s="603"/>
      <c r="N65" s="604"/>
      <c r="O65" s="605"/>
      <c r="P65" s="247" t="s">
        <v>209</v>
      </c>
      <c r="Q65" s="248"/>
      <c r="R65" s="248"/>
      <c r="S65" s="249"/>
      <c r="T65" s="250"/>
      <c r="U65" s="95" t="str">
        <f>IF(U63="","",VLOOKUP(U63,'シフト記号表（勤務時間帯） (3)'!$D$6:$Z$47,23,FALSE))</f>
        <v/>
      </c>
      <c r="V65" s="96" t="str">
        <f>IF(V63="","",VLOOKUP(V63,'シフト記号表（勤務時間帯） (3)'!$D$6:$Z$47,23,FALSE))</f>
        <v/>
      </c>
      <c r="W65" s="96" t="str">
        <f>IF(W63="","",VLOOKUP(W63,'シフト記号表（勤務時間帯） (3)'!$D$6:$Z$47,23,FALSE))</f>
        <v/>
      </c>
      <c r="X65" s="96" t="str">
        <f>IF(X63="","",VLOOKUP(X63,'シフト記号表（勤務時間帯） (3)'!$D$6:$Z$47,23,FALSE))</f>
        <v/>
      </c>
      <c r="Y65" s="96" t="str">
        <f>IF(Y63="","",VLOOKUP(Y63,'シフト記号表（勤務時間帯） (3)'!$D$6:$Z$47,23,FALSE))</f>
        <v/>
      </c>
      <c r="Z65" s="96" t="str">
        <f>IF(Z63="","",VLOOKUP(Z63,'シフト記号表（勤務時間帯） (3)'!$D$6:$Z$47,23,FALSE))</f>
        <v/>
      </c>
      <c r="AA65" s="97" t="str">
        <f>IF(AA63="","",VLOOKUP(AA63,'シフト記号表（勤務時間帯） (3)'!$D$6:$Z$47,23,FALSE))</f>
        <v/>
      </c>
      <c r="AB65" s="95" t="str">
        <f>IF(AB63="","",VLOOKUP(AB63,'シフト記号表（勤務時間帯） (3)'!$D$6:$Z$47,23,FALSE))</f>
        <v/>
      </c>
      <c r="AC65" s="96" t="str">
        <f>IF(AC63="","",VLOOKUP(AC63,'シフト記号表（勤務時間帯） (3)'!$D$6:$Z$47,23,FALSE))</f>
        <v/>
      </c>
      <c r="AD65" s="96" t="str">
        <f>IF(AD63="","",VLOOKUP(AD63,'シフト記号表（勤務時間帯） (3)'!$D$6:$Z$47,23,FALSE))</f>
        <v/>
      </c>
      <c r="AE65" s="96" t="str">
        <f>IF(AE63="","",VLOOKUP(AE63,'シフト記号表（勤務時間帯） (3)'!$D$6:$Z$47,23,FALSE))</f>
        <v/>
      </c>
      <c r="AF65" s="96" t="str">
        <f>IF(AF63="","",VLOOKUP(AF63,'シフト記号表（勤務時間帯） (3)'!$D$6:$Z$47,23,FALSE))</f>
        <v/>
      </c>
      <c r="AG65" s="96" t="str">
        <f>IF(AG63="","",VLOOKUP(AG63,'シフト記号表（勤務時間帯） (3)'!$D$6:$Z$47,23,FALSE))</f>
        <v/>
      </c>
      <c r="AH65" s="97" t="str">
        <f>IF(AH63="","",VLOOKUP(AH63,'シフト記号表（勤務時間帯） (3)'!$D$6:$Z$47,23,FALSE))</f>
        <v/>
      </c>
      <c r="AI65" s="95" t="str">
        <f>IF(AI63="","",VLOOKUP(AI63,'シフト記号表（勤務時間帯） (3)'!$D$6:$Z$47,23,FALSE))</f>
        <v/>
      </c>
      <c r="AJ65" s="96" t="str">
        <f>IF(AJ63="","",VLOOKUP(AJ63,'シフト記号表（勤務時間帯） (3)'!$D$6:$Z$47,23,FALSE))</f>
        <v/>
      </c>
      <c r="AK65" s="96" t="str">
        <f>IF(AK63="","",VLOOKUP(AK63,'シフト記号表（勤務時間帯） (3)'!$D$6:$Z$47,23,FALSE))</f>
        <v/>
      </c>
      <c r="AL65" s="96" t="str">
        <f>IF(AL63="","",VLOOKUP(AL63,'シフト記号表（勤務時間帯） (3)'!$D$6:$Z$47,23,FALSE))</f>
        <v/>
      </c>
      <c r="AM65" s="96" t="str">
        <f>IF(AM63="","",VLOOKUP(AM63,'シフト記号表（勤務時間帯） (3)'!$D$6:$Z$47,23,FALSE))</f>
        <v/>
      </c>
      <c r="AN65" s="96" t="str">
        <f>IF(AN63="","",VLOOKUP(AN63,'シフト記号表（勤務時間帯） (3)'!$D$6:$Z$47,23,FALSE))</f>
        <v/>
      </c>
      <c r="AO65" s="97" t="str">
        <f>IF(AO63="","",VLOOKUP(AO63,'シフト記号表（勤務時間帯） (3)'!$D$6:$Z$47,23,FALSE))</f>
        <v/>
      </c>
      <c r="AP65" s="95" t="str">
        <f>IF(AP63="","",VLOOKUP(AP63,'シフト記号表（勤務時間帯） (3)'!$D$6:$Z$47,23,FALSE))</f>
        <v/>
      </c>
      <c r="AQ65" s="96" t="str">
        <f>IF(AQ63="","",VLOOKUP(AQ63,'シフト記号表（勤務時間帯） (3)'!$D$6:$Z$47,23,FALSE))</f>
        <v/>
      </c>
      <c r="AR65" s="96" t="str">
        <f>IF(AR63="","",VLOOKUP(AR63,'シフト記号表（勤務時間帯） (3)'!$D$6:$Z$47,23,FALSE))</f>
        <v/>
      </c>
      <c r="AS65" s="96" t="str">
        <f>IF(AS63="","",VLOOKUP(AS63,'シフト記号表（勤務時間帯） (3)'!$D$6:$Z$47,23,FALSE))</f>
        <v/>
      </c>
      <c r="AT65" s="96" t="str">
        <f>IF(AT63="","",VLOOKUP(AT63,'シフト記号表（勤務時間帯） (3)'!$D$6:$Z$47,23,FALSE))</f>
        <v/>
      </c>
      <c r="AU65" s="96" t="str">
        <f>IF(AU63="","",VLOOKUP(AU63,'シフト記号表（勤務時間帯） (3)'!$D$6:$Z$47,23,FALSE))</f>
        <v/>
      </c>
      <c r="AV65" s="97" t="str">
        <f>IF(AV63="","",VLOOKUP(AV63,'シフト記号表（勤務時間帯） (3)'!$D$6:$Z$47,23,FALSE))</f>
        <v/>
      </c>
      <c r="AW65" s="95" t="str">
        <f>IF(AW63="","",VLOOKUP(AW63,'シフト記号表（勤務時間帯） (3)'!$D$6:$Z$47,23,FALSE))</f>
        <v/>
      </c>
      <c r="AX65" s="96" t="str">
        <f>IF(AX63="","",VLOOKUP(AX63,'シフト記号表（勤務時間帯） (3)'!$D$6:$Z$47,23,FALSE))</f>
        <v/>
      </c>
      <c r="AY65" s="96" t="str">
        <f>IF(AY63="","",VLOOKUP(AY63,'シフト記号表（勤務時間帯） (3)'!$D$6:$Z$47,23,FALSE))</f>
        <v/>
      </c>
      <c r="AZ65" s="615">
        <f>IF($BC$3="４週",SUM(U65:AV65),IF($BC$3="暦月",SUM(U65:AY65),""))</f>
        <v>0</v>
      </c>
      <c r="BA65" s="616"/>
      <c r="BB65" s="617">
        <f>IF($BC$3="４週",AZ65/4,IF($BC$3="暦月",(AZ65/($BC$8/7)),""))</f>
        <v>0</v>
      </c>
      <c r="BC65" s="616"/>
      <c r="BD65" s="497"/>
      <c r="BE65" s="498"/>
      <c r="BF65" s="498"/>
      <c r="BG65" s="498"/>
      <c r="BH65" s="499"/>
    </row>
    <row r="66" spans="2:60" ht="20.25" customHeight="1" x14ac:dyDescent="0.4">
      <c r="B66" s="235"/>
      <c r="C66" s="376"/>
      <c r="D66" s="385"/>
      <c r="E66" s="377"/>
      <c r="F66" s="127"/>
      <c r="G66" s="125"/>
      <c r="H66" s="619"/>
      <c r="I66" s="380"/>
      <c r="J66" s="592"/>
      <c r="K66" s="592"/>
      <c r="L66" s="381"/>
      <c r="M66" s="597"/>
      <c r="N66" s="598"/>
      <c r="O66" s="599"/>
      <c r="P66" s="251" t="s">
        <v>18</v>
      </c>
      <c r="Q66" s="252"/>
      <c r="R66" s="252"/>
      <c r="S66" s="253"/>
      <c r="T66" s="254"/>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606"/>
      <c r="BA66" s="607"/>
      <c r="BB66" s="614"/>
      <c r="BC66" s="607"/>
      <c r="BD66" s="365"/>
      <c r="BE66" s="366"/>
      <c r="BF66" s="366"/>
      <c r="BG66" s="366"/>
      <c r="BH66" s="367"/>
    </row>
    <row r="67" spans="2:60" ht="20.25" customHeight="1" x14ac:dyDescent="0.4">
      <c r="B67" s="226">
        <f>B64+1</f>
        <v>16</v>
      </c>
      <c r="C67" s="378"/>
      <c r="D67" s="387"/>
      <c r="E67" s="379"/>
      <c r="F67" s="127">
        <f>C66</f>
        <v>0</v>
      </c>
      <c r="G67" s="125"/>
      <c r="H67" s="453"/>
      <c r="I67" s="382"/>
      <c r="J67" s="593"/>
      <c r="K67" s="593"/>
      <c r="L67" s="383"/>
      <c r="M67" s="600"/>
      <c r="N67" s="601"/>
      <c r="O67" s="602"/>
      <c r="P67" s="227" t="s">
        <v>208</v>
      </c>
      <c r="Q67" s="228"/>
      <c r="R67" s="228"/>
      <c r="S67" s="229"/>
      <c r="T67" s="230"/>
      <c r="U67" s="145" t="str">
        <f>IF(U66="","",VLOOKUP(U66,'シフト記号表（勤務時間帯） (3)'!$D$6:$X$47,21,FALSE))</f>
        <v/>
      </c>
      <c r="V67" s="146" t="str">
        <f>IF(V66="","",VLOOKUP(V66,'シフト記号表（勤務時間帯） (3)'!$D$6:$X$47,21,FALSE))</f>
        <v/>
      </c>
      <c r="W67" s="146" t="str">
        <f>IF(W66="","",VLOOKUP(W66,'シフト記号表（勤務時間帯） (3)'!$D$6:$X$47,21,FALSE))</f>
        <v/>
      </c>
      <c r="X67" s="146" t="str">
        <f>IF(X66="","",VLOOKUP(X66,'シフト記号表（勤務時間帯） (3)'!$D$6:$X$47,21,FALSE))</f>
        <v/>
      </c>
      <c r="Y67" s="146" t="str">
        <f>IF(Y66="","",VLOOKUP(Y66,'シフト記号表（勤務時間帯） (3)'!$D$6:$X$47,21,FALSE))</f>
        <v/>
      </c>
      <c r="Z67" s="146" t="str">
        <f>IF(Z66="","",VLOOKUP(Z66,'シフト記号表（勤務時間帯） (3)'!$D$6:$X$47,21,FALSE))</f>
        <v/>
      </c>
      <c r="AA67" s="147" t="str">
        <f>IF(AA66="","",VLOOKUP(AA66,'シフト記号表（勤務時間帯） (3)'!$D$6:$X$47,21,FALSE))</f>
        <v/>
      </c>
      <c r="AB67" s="145" t="str">
        <f>IF(AB66="","",VLOOKUP(AB66,'シフト記号表（勤務時間帯） (3)'!$D$6:$X$47,21,FALSE))</f>
        <v/>
      </c>
      <c r="AC67" s="146" t="str">
        <f>IF(AC66="","",VLOOKUP(AC66,'シフト記号表（勤務時間帯） (3)'!$D$6:$X$47,21,FALSE))</f>
        <v/>
      </c>
      <c r="AD67" s="146" t="str">
        <f>IF(AD66="","",VLOOKUP(AD66,'シフト記号表（勤務時間帯） (3)'!$D$6:$X$47,21,FALSE))</f>
        <v/>
      </c>
      <c r="AE67" s="146" t="str">
        <f>IF(AE66="","",VLOOKUP(AE66,'シフト記号表（勤務時間帯） (3)'!$D$6:$X$47,21,FALSE))</f>
        <v/>
      </c>
      <c r="AF67" s="146" t="str">
        <f>IF(AF66="","",VLOOKUP(AF66,'シフト記号表（勤務時間帯） (3)'!$D$6:$X$47,21,FALSE))</f>
        <v/>
      </c>
      <c r="AG67" s="146" t="str">
        <f>IF(AG66="","",VLOOKUP(AG66,'シフト記号表（勤務時間帯） (3)'!$D$6:$X$47,21,FALSE))</f>
        <v/>
      </c>
      <c r="AH67" s="147" t="str">
        <f>IF(AH66="","",VLOOKUP(AH66,'シフト記号表（勤務時間帯） (3)'!$D$6:$X$47,21,FALSE))</f>
        <v/>
      </c>
      <c r="AI67" s="145" t="str">
        <f>IF(AI66="","",VLOOKUP(AI66,'シフト記号表（勤務時間帯） (3)'!$D$6:$X$47,21,FALSE))</f>
        <v/>
      </c>
      <c r="AJ67" s="146" t="str">
        <f>IF(AJ66="","",VLOOKUP(AJ66,'シフト記号表（勤務時間帯） (3)'!$D$6:$X$47,21,FALSE))</f>
        <v/>
      </c>
      <c r="AK67" s="146" t="str">
        <f>IF(AK66="","",VLOOKUP(AK66,'シフト記号表（勤務時間帯） (3)'!$D$6:$X$47,21,FALSE))</f>
        <v/>
      </c>
      <c r="AL67" s="146" t="str">
        <f>IF(AL66="","",VLOOKUP(AL66,'シフト記号表（勤務時間帯） (3)'!$D$6:$X$47,21,FALSE))</f>
        <v/>
      </c>
      <c r="AM67" s="146" t="str">
        <f>IF(AM66="","",VLOOKUP(AM66,'シフト記号表（勤務時間帯） (3)'!$D$6:$X$47,21,FALSE))</f>
        <v/>
      </c>
      <c r="AN67" s="146" t="str">
        <f>IF(AN66="","",VLOOKUP(AN66,'シフト記号表（勤務時間帯） (3)'!$D$6:$X$47,21,FALSE))</f>
        <v/>
      </c>
      <c r="AO67" s="147" t="str">
        <f>IF(AO66="","",VLOOKUP(AO66,'シフト記号表（勤務時間帯） (3)'!$D$6:$X$47,21,FALSE))</f>
        <v/>
      </c>
      <c r="AP67" s="145" t="str">
        <f>IF(AP66="","",VLOOKUP(AP66,'シフト記号表（勤務時間帯） (3)'!$D$6:$X$47,21,FALSE))</f>
        <v/>
      </c>
      <c r="AQ67" s="146" t="str">
        <f>IF(AQ66="","",VLOOKUP(AQ66,'シフト記号表（勤務時間帯） (3)'!$D$6:$X$47,21,FALSE))</f>
        <v/>
      </c>
      <c r="AR67" s="146" t="str">
        <f>IF(AR66="","",VLOOKUP(AR66,'シフト記号表（勤務時間帯） (3)'!$D$6:$X$47,21,FALSE))</f>
        <v/>
      </c>
      <c r="AS67" s="146" t="str">
        <f>IF(AS66="","",VLOOKUP(AS66,'シフト記号表（勤務時間帯） (3)'!$D$6:$X$47,21,FALSE))</f>
        <v/>
      </c>
      <c r="AT67" s="146" t="str">
        <f>IF(AT66="","",VLOOKUP(AT66,'シフト記号表（勤務時間帯） (3)'!$D$6:$X$47,21,FALSE))</f>
        <v/>
      </c>
      <c r="AU67" s="146" t="str">
        <f>IF(AU66="","",VLOOKUP(AU66,'シフト記号表（勤務時間帯） (3)'!$D$6:$X$47,21,FALSE))</f>
        <v/>
      </c>
      <c r="AV67" s="147" t="str">
        <f>IF(AV66="","",VLOOKUP(AV66,'シフト記号表（勤務時間帯） (3)'!$D$6:$X$47,21,FALSE))</f>
        <v/>
      </c>
      <c r="AW67" s="145" t="str">
        <f>IF(AW66="","",VLOOKUP(AW66,'シフト記号表（勤務時間帯） (3)'!$D$6:$X$47,21,FALSE))</f>
        <v/>
      </c>
      <c r="AX67" s="146" t="str">
        <f>IF(AX66="","",VLOOKUP(AX66,'シフト記号表（勤務時間帯） (3)'!$D$6:$X$47,21,FALSE))</f>
        <v/>
      </c>
      <c r="AY67" s="146" t="str">
        <f>IF(AY66="","",VLOOKUP(AY66,'シフト記号表（勤務時間帯） (3)'!$D$6:$X$47,21,FALSE))</f>
        <v/>
      </c>
      <c r="AZ67" s="371">
        <f>IF($BC$3="４週",SUM(U67:AV67),IF($BC$3="暦月",SUM(U67:AY67),""))</f>
        <v>0</v>
      </c>
      <c r="BA67" s="372"/>
      <c r="BB67" s="373">
        <f>IF($BC$3="４週",AZ67/4,IF($BC$3="暦月",(AZ67/($BC$8/7)),""))</f>
        <v>0</v>
      </c>
      <c r="BC67" s="372"/>
      <c r="BD67" s="368"/>
      <c r="BE67" s="369"/>
      <c r="BF67" s="369"/>
      <c r="BG67" s="369"/>
      <c r="BH67" s="370"/>
    </row>
    <row r="68" spans="2:60" ht="20.25" customHeight="1" thickBot="1" x14ac:dyDescent="0.45">
      <c r="B68" s="226"/>
      <c r="C68" s="414"/>
      <c r="D68" s="419"/>
      <c r="E68" s="415"/>
      <c r="F68" s="130"/>
      <c r="G68" s="131">
        <f>C66</f>
        <v>0</v>
      </c>
      <c r="H68" s="537"/>
      <c r="I68" s="416"/>
      <c r="J68" s="620"/>
      <c r="K68" s="620"/>
      <c r="L68" s="417"/>
      <c r="M68" s="621"/>
      <c r="N68" s="622"/>
      <c r="O68" s="623"/>
      <c r="P68" s="255" t="s">
        <v>209</v>
      </c>
      <c r="Q68" s="256"/>
      <c r="R68" s="256"/>
      <c r="S68" s="257"/>
      <c r="T68" s="258"/>
      <c r="U68" s="95" t="str">
        <f>IF(U66="","",VLOOKUP(U66,'シフト記号表（勤務時間帯） (3)'!$D$6:$Z$47,23,FALSE))</f>
        <v/>
      </c>
      <c r="V68" s="96" t="str">
        <f>IF(V66="","",VLOOKUP(V66,'シフト記号表（勤務時間帯） (3)'!$D$6:$Z$47,23,FALSE))</f>
        <v/>
      </c>
      <c r="W68" s="96" t="str">
        <f>IF(W66="","",VLOOKUP(W66,'シフト記号表（勤務時間帯） (3)'!$D$6:$Z$47,23,FALSE))</f>
        <v/>
      </c>
      <c r="X68" s="96" t="str">
        <f>IF(X66="","",VLOOKUP(X66,'シフト記号表（勤務時間帯） (3)'!$D$6:$Z$47,23,FALSE))</f>
        <v/>
      </c>
      <c r="Y68" s="96" t="str">
        <f>IF(Y66="","",VLOOKUP(Y66,'シフト記号表（勤務時間帯） (3)'!$D$6:$Z$47,23,FALSE))</f>
        <v/>
      </c>
      <c r="Z68" s="96" t="str">
        <f>IF(Z66="","",VLOOKUP(Z66,'シフト記号表（勤務時間帯） (3)'!$D$6:$Z$47,23,FALSE))</f>
        <v/>
      </c>
      <c r="AA68" s="97" t="str">
        <f>IF(AA66="","",VLOOKUP(AA66,'シフト記号表（勤務時間帯） (3)'!$D$6:$Z$47,23,FALSE))</f>
        <v/>
      </c>
      <c r="AB68" s="95" t="str">
        <f>IF(AB66="","",VLOOKUP(AB66,'シフト記号表（勤務時間帯） (3)'!$D$6:$Z$47,23,FALSE))</f>
        <v/>
      </c>
      <c r="AC68" s="96" t="str">
        <f>IF(AC66="","",VLOOKUP(AC66,'シフト記号表（勤務時間帯） (3)'!$D$6:$Z$47,23,FALSE))</f>
        <v/>
      </c>
      <c r="AD68" s="96" t="str">
        <f>IF(AD66="","",VLOOKUP(AD66,'シフト記号表（勤務時間帯） (3)'!$D$6:$Z$47,23,FALSE))</f>
        <v/>
      </c>
      <c r="AE68" s="96" t="str">
        <f>IF(AE66="","",VLOOKUP(AE66,'シフト記号表（勤務時間帯） (3)'!$D$6:$Z$47,23,FALSE))</f>
        <v/>
      </c>
      <c r="AF68" s="96" t="str">
        <f>IF(AF66="","",VLOOKUP(AF66,'シフト記号表（勤務時間帯） (3)'!$D$6:$Z$47,23,FALSE))</f>
        <v/>
      </c>
      <c r="AG68" s="96" t="str">
        <f>IF(AG66="","",VLOOKUP(AG66,'シフト記号表（勤務時間帯） (3)'!$D$6:$Z$47,23,FALSE))</f>
        <v/>
      </c>
      <c r="AH68" s="97" t="str">
        <f>IF(AH66="","",VLOOKUP(AH66,'シフト記号表（勤務時間帯） (3)'!$D$6:$Z$47,23,FALSE))</f>
        <v/>
      </c>
      <c r="AI68" s="95" t="str">
        <f>IF(AI66="","",VLOOKUP(AI66,'シフト記号表（勤務時間帯） (3)'!$D$6:$Z$47,23,FALSE))</f>
        <v/>
      </c>
      <c r="AJ68" s="96" t="str">
        <f>IF(AJ66="","",VLOOKUP(AJ66,'シフト記号表（勤務時間帯） (3)'!$D$6:$Z$47,23,FALSE))</f>
        <v/>
      </c>
      <c r="AK68" s="96" t="str">
        <f>IF(AK66="","",VLOOKUP(AK66,'シフト記号表（勤務時間帯） (3)'!$D$6:$Z$47,23,FALSE))</f>
        <v/>
      </c>
      <c r="AL68" s="96" t="str">
        <f>IF(AL66="","",VLOOKUP(AL66,'シフト記号表（勤務時間帯） (3)'!$D$6:$Z$47,23,FALSE))</f>
        <v/>
      </c>
      <c r="AM68" s="96" t="str">
        <f>IF(AM66="","",VLOOKUP(AM66,'シフト記号表（勤務時間帯） (3)'!$D$6:$Z$47,23,FALSE))</f>
        <v/>
      </c>
      <c r="AN68" s="96" t="str">
        <f>IF(AN66="","",VLOOKUP(AN66,'シフト記号表（勤務時間帯） (3)'!$D$6:$Z$47,23,FALSE))</f>
        <v/>
      </c>
      <c r="AO68" s="97" t="str">
        <f>IF(AO66="","",VLOOKUP(AO66,'シフト記号表（勤務時間帯） (3)'!$D$6:$Z$47,23,FALSE))</f>
        <v/>
      </c>
      <c r="AP68" s="95" t="str">
        <f>IF(AP66="","",VLOOKUP(AP66,'シフト記号表（勤務時間帯） (3)'!$D$6:$Z$47,23,FALSE))</f>
        <v/>
      </c>
      <c r="AQ68" s="96" t="str">
        <f>IF(AQ66="","",VLOOKUP(AQ66,'シフト記号表（勤務時間帯） (3)'!$D$6:$Z$47,23,FALSE))</f>
        <v/>
      </c>
      <c r="AR68" s="96" t="str">
        <f>IF(AR66="","",VLOOKUP(AR66,'シフト記号表（勤務時間帯） (3)'!$D$6:$Z$47,23,FALSE))</f>
        <v/>
      </c>
      <c r="AS68" s="96" t="str">
        <f>IF(AS66="","",VLOOKUP(AS66,'シフト記号表（勤務時間帯） (3)'!$D$6:$Z$47,23,FALSE))</f>
        <v/>
      </c>
      <c r="AT68" s="96" t="str">
        <f>IF(AT66="","",VLOOKUP(AT66,'シフト記号表（勤務時間帯） (3)'!$D$6:$Z$47,23,FALSE))</f>
        <v/>
      </c>
      <c r="AU68" s="96" t="str">
        <f>IF(AU66="","",VLOOKUP(AU66,'シフト記号表（勤務時間帯） (3)'!$D$6:$Z$47,23,FALSE))</f>
        <v/>
      </c>
      <c r="AV68" s="97" t="str">
        <f>IF(AV66="","",VLOOKUP(AV66,'シフト記号表（勤務時間帯） (3)'!$D$6:$Z$47,23,FALSE))</f>
        <v/>
      </c>
      <c r="AW68" s="95" t="str">
        <f>IF(AW66="","",VLOOKUP(AW66,'シフト記号表（勤務時間帯） (3)'!$D$6:$Z$47,23,FALSE))</f>
        <v/>
      </c>
      <c r="AX68" s="96" t="str">
        <f>IF(AX66="","",VLOOKUP(AX66,'シフト記号表（勤務時間帯） (3)'!$D$6:$Z$47,23,FALSE))</f>
        <v/>
      </c>
      <c r="AY68" s="96" t="str">
        <f>IF(AY66="","",VLOOKUP(AY66,'シフト記号表（勤務時間帯） (3)'!$D$6:$Z$47,23,FALSE))</f>
        <v/>
      </c>
      <c r="AZ68" s="615">
        <f>IF($BC$3="４週",SUM(U68:AV68),IF($BC$3="暦月",SUM(U68:AY68),""))</f>
        <v>0</v>
      </c>
      <c r="BA68" s="616"/>
      <c r="BB68" s="617">
        <f>IF($BC$3="４週",AZ68/4,IF($BC$3="暦月",(AZ68/($BC$8/7)),""))</f>
        <v>0</v>
      </c>
      <c r="BC68" s="616"/>
      <c r="BD68" s="368"/>
      <c r="BE68" s="369"/>
      <c r="BF68" s="369"/>
      <c r="BG68" s="369"/>
      <c r="BH68" s="370"/>
    </row>
    <row r="69" spans="2:60" ht="20.25" customHeight="1" x14ac:dyDescent="0.4">
      <c r="B69" s="624" t="s">
        <v>253</v>
      </c>
      <c r="C69" s="625"/>
      <c r="D69" s="625"/>
      <c r="E69" s="625"/>
      <c r="F69" s="625"/>
      <c r="G69" s="625"/>
      <c r="H69" s="625"/>
      <c r="I69" s="625"/>
      <c r="J69" s="625"/>
      <c r="K69" s="625"/>
      <c r="L69" s="625"/>
      <c r="M69" s="625"/>
      <c r="N69" s="625"/>
      <c r="O69" s="625"/>
      <c r="P69" s="625"/>
      <c r="Q69" s="625"/>
      <c r="R69" s="625"/>
      <c r="S69" s="625"/>
      <c r="T69" s="626"/>
      <c r="U69" s="259"/>
      <c r="V69" s="260"/>
      <c r="W69" s="260"/>
      <c r="X69" s="260"/>
      <c r="Y69" s="260"/>
      <c r="Z69" s="260"/>
      <c r="AA69" s="261"/>
      <c r="AB69" s="262"/>
      <c r="AC69" s="260"/>
      <c r="AD69" s="260"/>
      <c r="AE69" s="260"/>
      <c r="AF69" s="260"/>
      <c r="AG69" s="260"/>
      <c r="AH69" s="261"/>
      <c r="AI69" s="262"/>
      <c r="AJ69" s="260"/>
      <c r="AK69" s="260"/>
      <c r="AL69" s="260"/>
      <c r="AM69" s="260"/>
      <c r="AN69" s="260"/>
      <c r="AO69" s="261"/>
      <c r="AP69" s="262"/>
      <c r="AQ69" s="260"/>
      <c r="AR69" s="260"/>
      <c r="AS69" s="260"/>
      <c r="AT69" s="260"/>
      <c r="AU69" s="260"/>
      <c r="AV69" s="261"/>
      <c r="AW69" s="262"/>
      <c r="AX69" s="260"/>
      <c r="AY69" s="263"/>
      <c r="AZ69" s="627"/>
      <c r="BA69" s="628"/>
      <c r="BB69" s="547"/>
      <c r="BC69" s="548"/>
      <c r="BD69" s="548"/>
      <c r="BE69" s="548"/>
      <c r="BF69" s="548"/>
      <c r="BG69" s="548"/>
      <c r="BH69" s="549"/>
    </row>
    <row r="70" spans="2:60" ht="20.25" customHeight="1" x14ac:dyDescent="0.4">
      <c r="B70" s="633" t="s">
        <v>254</v>
      </c>
      <c r="C70" s="634"/>
      <c r="D70" s="634"/>
      <c r="E70" s="634"/>
      <c r="F70" s="634"/>
      <c r="G70" s="634"/>
      <c r="H70" s="634"/>
      <c r="I70" s="634"/>
      <c r="J70" s="634"/>
      <c r="K70" s="634"/>
      <c r="L70" s="634"/>
      <c r="M70" s="634"/>
      <c r="N70" s="634"/>
      <c r="O70" s="634"/>
      <c r="P70" s="634"/>
      <c r="Q70" s="634"/>
      <c r="R70" s="634"/>
      <c r="S70" s="634"/>
      <c r="T70" s="635"/>
      <c r="U70" s="264"/>
      <c r="V70" s="265"/>
      <c r="W70" s="265"/>
      <c r="X70" s="265"/>
      <c r="Y70" s="265"/>
      <c r="Z70" s="265"/>
      <c r="AA70" s="266"/>
      <c r="AB70" s="267"/>
      <c r="AC70" s="265"/>
      <c r="AD70" s="265"/>
      <c r="AE70" s="265"/>
      <c r="AF70" s="265"/>
      <c r="AG70" s="265"/>
      <c r="AH70" s="266"/>
      <c r="AI70" s="267"/>
      <c r="AJ70" s="265"/>
      <c r="AK70" s="265"/>
      <c r="AL70" s="265"/>
      <c r="AM70" s="265"/>
      <c r="AN70" s="265"/>
      <c r="AO70" s="266"/>
      <c r="AP70" s="267"/>
      <c r="AQ70" s="265"/>
      <c r="AR70" s="265"/>
      <c r="AS70" s="265"/>
      <c r="AT70" s="265"/>
      <c r="AU70" s="265"/>
      <c r="AV70" s="266"/>
      <c r="AW70" s="267"/>
      <c r="AX70" s="265"/>
      <c r="AY70" s="268"/>
      <c r="AZ70" s="629"/>
      <c r="BA70" s="630"/>
      <c r="BB70" s="550"/>
      <c r="BC70" s="551"/>
      <c r="BD70" s="551"/>
      <c r="BE70" s="551"/>
      <c r="BF70" s="551"/>
      <c r="BG70" s="551"/>
      <c r="BH70" s="552"/>
    </row>
    <row r="71" spans="2:60" ht="20.25" customHeight="1" x14ac:dyDescent="0.4">
      <c r="B71" s="633" t="s">
        <v>255</v>
      </c>
      <c r="C71" s="634"/>
      <c r="D71" s="634"/>
      <c r="E71" s="634"/>
      <c r="F71" s="634"/>
      <c r="G71" s="634"/>
      <c r="H71" s="634"/>
      <c r="I71" s="634"/>
      <c r="J71" s="634"/>
      <c r="K71" s="634"/>
      <c r="L71" s="634"/>
      <c r="M71" s="634"/>
      <c r="N71" s="634"/>
      <c r="O71" s="634"/>
      <c r="P71" s="634"/>
      <c r="Q71" s="634"/>
      <c r="R71" s="634"/>
      <c r="S71" s="634"/>
      <c r="T71" s="635"/>
      <c r="U71" s="264"/>
      <c r="V71" s="265"/>
      <c r="W71" s="265"/>
      <c r="X71" s="265"/>
      <c r="Y71" s="265"/>
      <c r="Z71" s="265"/>
      <c r="AA71" s="173"/>
      <c r="AB71" s="171"/>
      <c r="AC71" s="265"/>
      <c r="AD71" s="265"/>
      <c r="AE71" s="265"/>
      <c r="AF71" s="265"/>
      <c r="AG71" s="265"/>
      <c r="AH71" s="173"/>
      <c r="AI71" s="171"/>
      <c r="AJ71" s="265"/>
      <c r="AK71" s="265"/>
      <c r="AL71" s="265"/>
      <c r="AM71" s="265"/>
      <c r="AN71" s="265"/>
      <c r="AO71" s="173"/>
      <c r="AP71" s="171"/>
      <c r="AQ71" s="265"/>
      <c r="AR71" s="265"/>
      <c r="AS71" s="265"/>
      <c r="AT71" s="265"/>
      <c r="AU71" s="265"/>
      <c r="AV71" s="173"/>
      <c r="AW71" s="171"/>
      <c r="AX71" s="265"/>
      <c r="AY71" s="268"/>
      <c r="AZ71" s="631"/>
      <c r="BA71" s="632"/>
      <c r="BB71" s="550"/>
      <c r="BC71" s="551"/>
      <c r="BD71" s="551"/>
      <c r="BE71" s="551"/>
      <c r="BF71" s="551"/>
      <c r="BG71" s="551"/>
      <c r="BH71" s="552"/>
    </row>
    <row r="72" spans="2:60" ht="20.25" customHeight="1" x14ac:dyDescent="0.4">
      <c r="B72" s="644" t="s">
        <v>216</v>
      </c>
      <c r="C72" s="634"/>
      <c r="D72" s="634"/>
      <c r="E72" s="634"/>
      <c r="F72" s="634"/>
      <c r="G72" s="634"/>
      <c r="H72" s="634"/>
      <c r="I72" s="634"/>
      <c r="J72" s="634"/>
      <c r="K72" s="634"/>
      <c r="L72" s="634"/>
      <c r="M72" s="634"/>
      <c r="N72" s="634"/>
      <c r="O72" s="634"/>
      <c r="P72" s="634"/>
      <c r="Q72" s="634"/>
      <c r="R72" s="634"/>
      <c r="S72" s="634"/>
      <c r="T72" s="635"/>
      <c r="U72" s="269" t="str">
        <f t="shared" ref="U72:AY72" si="1">IF(SUMIF($F$21:$F$68,"介護従業者",U21:U68)=0,"",SUMIF($F$21:$F$68,"介護従業者",U21:U68))</f>
        <v/>
      </c>
      <c r="V72" s="270" t="str">
        <f t="shared" si="1"/>
        <v/>
      </c>
      <c r="W72" s="270" t="str">
        <f t="shared" si="1"/>
        <v/>
      </c>
      <c r="X72" s="270" t="str">
        <f t="shared" si="1"/>
        <v/>
      </c>
      <c r="Y72" s="270" t="str">
        <f t="shared" si="1"/>
        <v/>
      </c>
      <c r="Z72" s="270" t="str">
        <f t="shared" si="1"/>
        <v/>
      </c>
      <c r="AA72" s="271" t="str">
        <f t="shared" si="1"/>
        <v/>
      </c>
      <c r="AB72" s="269" t="str">
        <f t="shared" si="1"/>
        <v/>
      </c>
      <c r="AC72" s="270" t="str">
        <f t="shared" si="1"/>
        <v/>
      </c>
      <c r="AD72" s="270" t="str">
        <f t="shared" si="1"/>
        <v/>
      </c>
      <c r="AE72" s="270" t="str">
        <f t="shared" si="1"/>
        <v/>
      </c>
      <c r="AF72" s="270" t="str">
        <f t="shared" si="1"/>
        <v/>
      </c>
      <c r="AG72" s="270" t="str">
        <f t="shared" si="1"/>
        <v/>
      </c>
      <c r="AH72" s="271" t="str">
        <f t="shared" si="1"/>
        <v/>
      </c>
      <c r="AI72" s="269" t="str">
        <f t="shared" si="1"/>
        <v/>
      </c>
      <c r="AJ72" s="270" t="str">
        <f t="shared" si="1"/>
        <v/>
      </c>
      <c r="AK72" s="270" t="str">
        <f t="shared" si="1"/>
        <v/>
      </c>
      <c r="AL72" s="270" t="str">
        <f t="shared" si="1"/>
        <v/>
      </c>
      <c r="AM72" s="270" t="str">
        <f t="shared" si="1"/>
        <v/>
      </c>
      <c r="AN72" s="270" t="str">
        <f t="shared" si="1"/>
        <v/>
      </c>
      <c r="AO72" s="271" t="str">
        <f t="shared" si="1"/>
        <v/>
      </c>
      <c r="AP72" s="269" t="str">
        <f t="shared" si="1"/>
        <v/>
      </c>
      <c r="AQ72" s="270" t="str">
        <f t="shared" si="1"/>
        <v/>
      </c>
      <c r="AR72" s="270" t="str">
        <f t="shared" si="1"/>
        <v/>
      </c>
      <c r="AS72" s="270" t="str">
        <f t="shared" si="1"/>
        <v/>
      </c>
      <c r="AT72" s="270" t="str">
        <f t="shared" si="1"/>
        <v/>
      </c>
      <c r="AU72" s="270" t="str">
        <f t="shared" si="1"/>
        <v/>
      </c>
      <c r="AV72" s="271" t="str">
        <f t="shared" si="1"/>
        <v/>
      </c>
      <c r="AW72" s="269" t="str">
        <f t="shared" si="1"/>
        <v/>
      </c>
      <c r="AX72" s="270" t="str">
        <f t="shared" si="1"/>
        <v/>
      </c>
      <c r="AY72" s="270" t="str">
        <f t="shared" si="1"/>
        <v/>
      </c>
      <c r="AZ72" s="636">
        <f>IF($BC$3="４週",SUM(U72:AV72),IF($BC$3="暦月",SUM(U72:AY72),""))</f>
        <v>0</v>
      </c>
      <c r="BA72" s="637"/>
      <c r="BB72" s="550"/>
      <c r="BC72" s="551"/>
      <c r="BD72" s="551"/>
      <c r="BE72" s="551"/>
      <c r="BF72" s="551"/>
      <c r="BG72" s="551"/>
      <c r="BH72" s="552"/>
    </row>
    <row r="73" spans="2:60" ht="20.25" customHeight="1" thickBot="1" x14ac:dyDescent="0.45">
      <c r="B73" s="645" t="s">
        <v>217</v>
      </c>
      <c r="C73" s="639"/>
      <c r="D73" s="639"/>
      <c r="E73" s="639"/>
      <c r="F73" s="639"/>
      <c r="G73" s="639"/>
      <c r="H73" s="639"/>
      <c r="I73" s="639"/>
      <c r="J73" s="639"/>
      <c r="K73" s="639"/>
      <c r="L73" s="639"/>
      <c r="M73" s="639"/>
      <c r="N73" s="639"/>
      <c r="O73" s="639"/>
      <c r="P73" s="639"/>
      <c r="Q73" s="639"/>
      <c r="R73" s="639"/>
      <c r="S73" s="639"/>
      <c r="T73" s="640"/>
      <c r="U73" s="272" t="str">
        <f t="shared" ref="U73:AY73" si="2">IF(SUMIF($G$21:$G$68,"介護従業者",U21:U68)=0,"",SUMIF($G$21:$G$68,"介護従業者",U21:U68))</f>
        <v/>
      </c>
      <c r="V73" s="273" t="str">
        <f t="shared" si="2"/>
        <v/>
      </c>
      <c r="W73" s="273" t="str">
        <f t="shared" si="2"/>
        <v/>
      </c>
      <c r="X73" s="273" t="str">
        <f t="shared" si="2"/>
        <v/>
      </c>
      <c r="Y73" s="273" t="str">
        <f t="shared" si="2"/>
        <v/>
      </c>
      <c r="Z73" s="273" t="str">
        <f t="shared" si="2"/>
        <v/>
      </c>
      <c r="AA73" s="274" t="str">
        <f t="shared" si="2"/>
        <v/>
      </c>
      <c r="AB73" s="275" t="str">
        <f t="shared" si="2"/>
        <v/>
      </c>
      <c r="AC73" s="273" t="str">
        <f t="shared" si="2"/>
        <v/>
      </c>
      <c r="AD73" s="273" t="str">
        <f t="shared" si="2"/>
        <v/>
      </c>
      <c r="AE73" s="273" t="str">
        <f t="shared" si="2"/>
        <v/>
      </c>
      <c r="AF73" s="273" t="str">
        <f t="shared" si="2"/>
        <v/>
      </c>
      <c r="AG73" s="273" t="str">
        <f t="shared" si="2"/>
        <v/>
      </c>
      <c r="AH73" s="274" t="str">
        <f t="shared" si="2"/>
        <v/>
      </c>
      <c r="AI73" s="275" t="str">
        <f t="shared" si="2"/>
        <v/>
      </c>
      <c r="AJ73" s="273" t="str">
        <f t="shared" si="2"/>
        <v/>
      </c>
      <c r="AK73" s="273" t="str">
        <f t="shared" si="2"/>
        <v/>
      </c>
      <c r="AL73" s="273" t="str">
        <f t="shared" si="2"/>
        <v/>
      </c>
      <c r="AM73" s="273" t="str">
        <f t="shared" si="2"/>
        <v/>
      </c>
      <c r="AN73" s="273" t="str">
        <f t="shared" si="2"/>
        <v/>
      </c>
      <c r="AO73" s="274" t="str">
        <f t="shared" si="2"/>
        <v/>
      </c>
      <c r="AP73" s="275" t="str">
        <f t="shared" si="2"/>
        <v/>
      </c>
      <c r="AQ73" s="273" t="str">
        <f t="shared" si="2"/>
        <v/>
      </c>
      <c r="AR73" s="273" t="str">
        <f t="shared" si="2"/>
        <v/>
      </c>
      <c r="AS73" s="273" t="str">
        <f t="shared" si="2"/>
        <v/>
      </c>
      <c r="AT73" s="273" t="str">
        <f t="shared" si="2"/>
        <v/>
      </c>
      <c r="AU73" s="273" t="str">
        <f t="shared" si="2"/>
        <v/>
      </c>
      <c r="AV73" s="274" t="str">
        <f t="shared" si="2"/>
        <v/>
      </c>
      <c r="AW73" s="275" t="str">
        <f t="shared" si="2"/>
        <v/>
      </c>
      <c r="AX73" s="273" t="str">
        <f t="shared" si="2"/>
        <v/>
      </c>
      <c r="AY73" s="276" t="str">
        <f t="shared" si="2"/>
        <v/>
      </c>
      <c r="AZ73" s="641">
        <f>IF($BC$3="４週",SUM(U73:AV73),IF($BC$3="暦月",SUM(U73:AY73),""))</f>
        <v>0</v>
      </c>
      <c r="BA73" s="642"/>
      <c r="BB73" s="553"/>
      <c r="BC73" s="554"/>
      <c r="BD73" s="554"/>
      <c r="BE73" s="554"/>
      <c r="BF73" s="554"/>
      <c r="BG73" s="554"/>
      <c r="BH73" s="555"/>
    </row>
    <row r="74" spans="2:60" s="240" customFormat="1" ht="20.25" customHeight="1" x14ac:dyDescent="0.4">
      <c r="C74" s="241"/>
      <c r="D74" s="241"/>
      <c r="E74" s="241"/>
      <c r="F74" s="241"/>
      <c r="G74" s="241"/>
      <c r="BH74" s="277"/>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U17:AA17"/>
    <mergeCell ref="AB17:AH17"/>
    <mergeCell ref="AI17:AO17"/>
    <mergeCell ref="AP17:AV17"/>
    <mergeCell ref="AW17:AY17"/>
    <mergeCell ref="B16:B20"/>
    <mergeCell ref="C16:E20"/>
    <mergeCell ref="H16:H20"/>
    <mergeCell ref="I16:L20"/>
    <mergeCell ref="M16:O20"/>
    <mergeCell ref="P16:T20"/>
    <mergeCell ref="AM14:AN14"/>
    <mergeCell ref="BB14:BD14"/>
    <mergeCell ref="BF14:BH14"/>
    <mergeCell ref="BC4:BF4"/>
    <mergeCell ref="AY6:AZ6"/>
    <mergeCell ref="BC6:BD6"/>
    <mergeCell ref="BC8:BD8"/>
    <mergeCell ref="BC10:BD10"/>
    <mergeCell ref="AZ16:BA20"/>
    <mergeCell ref="BB16:BC20"/>
    <mergeCell ref="BD16:BH20"/>
    <mergeCell ref="U12:V12"/>
    <mergeCell ref="AR1:BG1"/>
    <mergeCell ref="AA2:AB2"/>
    <mergeCell ref="AD2:AE2"/>
    <mergeCell ref="AH2:AI2"/>
    <mergeCell ref="AR2:BG2"/>
    <mergeCell ref="BC3:BF3"/>
    <mergeCell ref="AM13:AN13"/>
    <mergeCell ref="BB13:BD13"/>
    <mergeCell ref="BF13:BH13"/>
  </mergeCells>
  <phoneticPr fontId="2"/>
  <conditionalFormatting sqref="U23:AY23">
    <cfRule type="expression" dxfId="193" priority="152">
      <formula>OR(U$69=$B22,U$70=$B22)</formula>
    </cfRule>
  </conditionalFormatting>
  <conditionalFormatting sqref="U26:AY26">
    <cfRule type="expression" dxfId="192" priority="142">
      <formula>OR(U$69=$B25,U$70=$B25)</formula>
    </cfRule>
  </conditionalFormatting>
  <conditionalFormatting sqref="U29:AY29">
    <cfRule type="expression" dxfId="191" priority="132">
      <formula>OR(U$69=$B28,U$70=$B28)</formula>
    </cfRule>
  </conditionalFormatting>
  <conditionalFormatting sqref="U32:AY32">
    <cfRule type="expression" dxfId="190" priority="122">
      <formula>OR(U$69=$B31,U$70=$B31)</formula>
    </cfRule>
  </conditionalFormatting>
  <conditionalFormatting sqref="U35:AY35">
    <cfRule type="expression" dxfId="189" priority="112">
      <formula>OR(U$69=$B34,U$70=$B34)</formula>
    </cfRule>
  </conditionalFormatting>
  <conditionalFormatting sqref="U38:AY38">
    <cfRule type="expression" dxfId="188" priority="102">
      <formula>OR(U$69=$B37,U$70=$B37)</formula>
    </cfRule>
  </conditionalFormatting>
  <conditionalFormatting sqref="U41:AY41">
    <cfRule type="expression" dxfId="187" priority="92">
      <formula>OR(U$69=$B40,U$70=$B40)</formula>
    </cfRule>
  </conditionalFormatting>
  <conditionalFormatting sqref="U44:AY44">
    <cfRule type="expression" dxfId="186" priority="82">
      <formula>OR(U$69=$B43,U$70=$B43)</formula>
    </cfRule>
  </conditionalFormatting>
  <conditionalFormatting sqref="U47:AY47">
    <cfRule type="expression" dxfId="185" priority="72">
      <formula>OR(U$69=$B46,U$70=$B46)</formula>
    </cfRule>
  </conditionalFormatting>
  <conditionalFormatting sqref="U50:AY50">
    <cfRule type="expression" dxfId="184" priority="62">
      <formula>OR(U$69=$B49,U$70=$B49)</formula>
    </cfRule>
  </conditionalFormatting>
  <conditionalFormatting sqref="U53:AY53">
    <cfRule type="expression" dxfId="183" priority="52">
      <formula>OR(U$69=$B52,U$70=$B52)</formula>
    </cfRule>
  </conditionalFormatting>
  <conditionalFormatting sqref="U56:AY56">
    <cfRule type="expression" dxfId="182" priority="42">
      <formula>OR(U$69=$B55,U$70=$B55)</formula>
    </cfRule>
  </conditionalFormatting>
  <conditionalFormatting sqref="U59:AY59">
    <cfRule type="expression" dxfId="181" priority="32">
      <formula>OR(U$69=$B58,U$70=$B58)</formula>
    </cfRule>
  </conditionalFormatting>
  <conditionalFormatting sqref="U62:AY62">
    <cfRule type="expression" dxfId="180" priority="22">
      <formula>OR(U$69=$B61,U$70=$B61)</formula>
    </cfRule>
  </conditionalFormatting>
  <conditionalFormatting sqref="U65:AY65">
    <cfRule type="expression" dxfId="179" priority="12">
      <formula>OR(U$69=$B64,U$70=$B64)</formula>
    </cfRule>
  </conditionalFormatting>
  <conditionalFormatting sqref="U68:AY68">
    <cfRule type="expression" dxfId="178" priority="2">
      <formula>OR(U$69=$B67,U$70=$B67)</formula>
    </cfRule>
  </conditionalFormatting>
  <conditionalFormatting sqref="U69:BA73">
    <cfRule type="expression" dxfId="177" priority="175">
      <formula>INDIRECT(ADDRESS(ROW(),COLUMN()))=TRUNC(INDIRECT(ADDRESS(ROW(),COLUMN())))</formula>
    </cfRule>
  </conditionalFormatting>
  <conditionalFormatting sqref="U22:BC23">
    <cfRule type="expression" dxfId="176" priority="151">
      <formula>INDIRECT(ADDRESS(ROW(),COLUMN()))=TRUNC(INDIRECT(ADDRESS(ROW(),COLUMN())))</formula>
    </cfRule>
  </conditionalFormatting>
  <conditionalFormatting sqref="U25:BC26">
    <cfRule type="expression" dxfId="175" priority="141">
      <formula>INDIRECT(ADDRESS(ROW(),COLUMN()))=TRUNC(INDIRECT(ADDRESS(ROW(),COLUMN())))</formula>
    </cfRule>
  </conditionalFormatting>
  <conditionalFormatting sqref="U28:BC29">
    <cfRule type="expression" dxfId="174" priority="131">
      <formula>INDIRECT(ADDRESS(ROW(),COLUMN()))=TRUNC(INDIRECT(ADDRESS(ROW(),COLUMN())))</formula>
    </cfRule>
  </conditionalFormatting>
  <conditionalFormatting sqref="U31:BC32">
    <cfRule type="expression" dxfId="173" priority="121">
      <formula>INDIRECT(ADDRESS(ROW(),COLUMN()))=TRUNC(INDIRECT(ADDRESS(ROW(),COLUMN())))</formula>
    </cfRule>
  </conditionalFormatting>
  <conditionalFormatting sqref="U34:BC35">
    <cfRule type="expression" dxfId="172" priority="111">
      <formula>INDIRECT(ADDRESS(ROW(),COLUMN()))=TRUNC(INDIRECT(ADDRESS(ROW(),COLUMN())))</formula>
    </cfRule>
  </conditionalFormatting>
  <conditionalFormatting sqref="U37:BC38">
    <cfRule type="expression" dxfId="171" priority="101">
      <formula>INDIRECT(ADDRESS(ROW(),COLUMN()))=TRUNC(INDIRECT(ADDRESS(ROW(),COLUMN())))</formula>
    </cfRule>
  </conditionalFormatting>
  <conditionalFormatting sqref="U40:BC41">
    <cfRule type="expression" dxfId="170" priority="91">
      <formula>INDIRECT(ADDRESS(ROW(),COLUMN()))=TRUNC(INDIRECT(ADDRESS(ROW(),COLUMN())))</formula>
    </cfRule>
  </conditionalFormatting>
  <conditionalFormatting sqref="U43:BC44">
    <cfRule type="expression" dxfId="169" priority="81">
      <formula>INDIRECT(ADDRESS(ROW(),COLUMN()))=TRUNC(INDIRECT(ADDRESS(ROW(),COLUMN())))</formula>
    </cfRule>
  </conditionalFormatting>
  <conditionalFormatting sqref="U46:BC47">
    <cfRule type="expression" dxfId="168" priority="71">
      <formula>INDIRECT(ADDRESS(ROW(),COLUMN()))=TRUNC(INDIRECT(ADDRESS(ROW(),COLUMN())))</formula>
    </cfRule>
  </conditionalFormatting>
  <conditionalFormatting sqref="U49:BC50">
    <cfRule type="expression" dxfId="167" priority="61">
      <formula>INDIRECT(ADDRESS(ROW(),COLUMN()))=TRUNC(INDIRECT(ADDRESS(ROW(),COLUMN())))</formula>
    </cfRule>
  </conditionalFormatting>
  <conditionalFormatting sqref="U52:BC53">
    <cfRule type="expression" dxfId="166" priority="51">
      <formula>INDIRECT(ADDRESS(ROW(),COLUMN()))=TRUNC(INDIRECT(ADDRESS(ROW(),COLUMN())))</formula>
    </cfRule>
  </conditionalFormatting>
  <conditionalFormatting sqref="U55:BC56">
    <cfRule type="expression" dxfId="165" priority="41">
      <formula>INDIRECT(ADDRESS(ROW(),COLUMN()))=TRUNC(INDIRECT(ADDRESS(ROW(),COLUMN())))</formula>
    </cfRule>
  </conditionalFormatting>
  <conditionalFormatting sqref="U58:BC59">
    <cfRule type="expression" dxfId="164" priority="31">
      <formula>INDIRECT(ADDRESS(ROW(),COLUMN()))=TRUNC(INDIRECT(ADDRESS(ROW(),COLUMN())))</formula>
    </cfRule>
  </conditionalFormatting>
  <conditionalFormatting sqref="U61:BC62">
    <cfRule type="expression" dxfId="163" priority="21">
      <formula>INDIRECT(ADDRESS(ROW(),COLUMN()))=TRUNC(INDIRECT(ADDRESS(ROW(),COLUMN())))</formula>
    </cfRule>
  </conditionalFormatting>
  <conditionalFormatting sqref="U64:BC65">
    <cfRule type="expression" dxfId="162" priority="11">
      <formula>INDIRECT(ADDRESS(ROW(),COLUMN()))=TRUNC(INDIRECT(ADDRESS(ROW(),COLUMN())))</formula>
    </cfRule>
  </conditionalFormatting>
  <conditionalFormatting sqref="U67:BC68">
    <cfRule type="expression" dxfId="161" priority="1">
      <formula>INDIRECT(ADDRESS(ROW(),COLUMN()))=TRUNC(INDIRECT(ADDRESS(ROW(),COLUMN())))</formula>
    </cfRule>
  </conditionalFormatting>
  <dataValidations count="10">
    <dataValidation allowBlank="1" showInputMessage="1" showErrorMessage="1" error="入力可能範囲　32～40" sqref="BC10" xr:uid="{364C484E-4A8D-4328-9172-0937D899E858}"/>
    <dataValidation type="list" allowBlank="1" showInputMessage="1" sqref="U21:AY21 U24:AY24 U27:AY27 U30:AY30 U33:AY33 U36:AY36 U39:AY39 U42:AY42 U45:AY45 U48:AY48 U51:AY51 U54:AY54 U57:AY57 U60:AY60 U63:AY63 U66:AY66" xr:uid="{6445CDD5-6B53-49B3-90E4-87D147190773}">
      <formula1>シフト記号表</formula1>
    </dataValidation>
    <dataValidation type="list" errorStyle="warning" allowBlank="1" showInputMessage="1" error="リストにない場合のみ、入力してください。" sqref="I21:L68" xr:uid="{C8C550D0-878F-4F7B-8C26-942CB29221ED}">
      <formula1>INDIRECT(C21)</formula1>
    </dataValidation>
    <dataValidation type="list" allowBlank="1" showInputMessage="1" sqref="H21:H68" xr:uid="{B9F22833-D938-4546-B671-D6C562A50D2D}">
      <formula1>"A, B, C, D"</formula1>
    </dataValidation>
    <dataValidation type="list" allowBlank="1" showInputMessage="1" sqref="C21:E68" xr:uid="{08461A90-E1AC-4EA4-A6FD-28CB52B40E60}">
      <formula1>職種</formula1>
    </dataValidation>
    <dataValidation type="list" allowBlank="1" showInputMessage="1" showErrorMessage="1" sqref="BC3:BF3" xr:uid="{F1E6651E-3A30-4154-867F-47017E6C2A4C}">
      <formula1>"４週,暦月"</formula1>
    </dataValidation>
    <dataValidation type="decimal" allowBlank="1" showInputMessage="1" showErrorMessage="1" error="入力可能範囲　32～40" sqref="AY6:AZ6" xr:uid="{53BC0428-5430-4EA8-A67C-007A6D02A72A}">
      <formula1>32</formula1>
      <formula2>40</formula2>
    </dataValidation>
    <dataValidation type="list" allowBlank="1" showInputMessage="1" showErrorMessage="1" sqref="AD3:AD4" xr:uid="{B926CC0C-EAE3-4DDA-AE3F-0045530B945C}">
      <formula1>#REF!</formula1>
    </dataValidation>
    <dataValidation type="list" allowBlank="1" showInputMessage="1" showErrorMessage="1" sqref="BC4:BF4" xr:uid="{181853E9-E82A-4DC1-A3C6-A99A699CE256}">
      <formula1>"予定,実績,予定・実績"</formula1>
    </dataValidation>
    <dataValidation type="list" allowBlank="1" showInputMessage="1" sqref="AR1:BG1" xr:uid="{90FA93A5-FE94-4439-A4D7-199A2304F11B}">
      <formula1>#REF!</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58EF-5C6A-485D-A59F-2A69922A8D91}">
  <dimension ref="B1:AB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5" style="46" customWidth="1"/>
    <col min="14" max="14" width="15.625" style="46" customWidth="1"/>
    <col min="15" max="15" width="3.375" style="46" customWidth="1"/>
    <col min="16" max="16" width="15.625" style="46" customWidth="1"/>
    <col min="17" max="17" width="3.375" style="46" customWidth="1"/>
    <col min="18" max="18" width="15.625" style="46" customWidth="1"/>
    <col min="19" max="19" width="3.375" style="46" customWidth="1"/>
    <col min="20" max="20" width="15.625" style="46" customWidth="1"/>
    <col min="21" max="21" width="3.375" style="46" customWidth="1"/>
    <col min="22" max="22" width="15.625" style="46" customWidth="1"/>
    <col min="23" max="23" width="3.375" style="46" customWidth="1"/>
    <col min="24" max="24" width="15.625" style="46" customWidth="1"/>
    <col min="25" max="25" width="3.375" style="46" customWidth="1"/>
    <col min="26" max="26" width="15.625" style="46" customWidth="1"/>
    <col min="27" max="27" width="3.375" style="46" customWidth="1"/>
    <col min="28" max="28" width="50.625" style="46" customWidth="1"/>
    <col min="29" max="16384" width="9" style="46"/>
  </cols>
  <sheetData>
    <row r="1" spans="2:28" x14ac:dyDescent="0.4">
      <c r="B1" s="44" t="s">
        <v>31</v>
      </c>
    </row>
    <row r="2" spans="2:28" x14ac:dyDescent="0.4">
      <c r="B2" s="47" t="s">
        <v>32</v>
      </c>
      <c r="F2" s="48"/>
      <c r="J2" s="49"/>
    </row>
    <row r="3" spans="2:28" x14ac:dyDescent="0.4">
      <c r="B3" s="48" t="s">
        <v>87</v>
      </c>
      <c r="F3" s="49" t="s">
        <v>88</v>
      </c>
      <c r="J3" s="49"/>
    </row>
    <row r="4" spans="2:28" x14ac:dyDescent="0.4">
      <c r="B4" s="47"/>
      <c r="F4" s="420" t="s">
        <v>33</v>
      </c>
      <c r="G4" s="420"/>
      <c r="H4" s="420"/>
      <c r="I4" s="420"/>
      <c r="J4" s="420"/>
      <c r="K4" s="420"/>
      <c r="L4" s="420"/>
      <c r="N4" s="420" t="s">
        <v>218</v>
      </c>
      <c r="O4" s="420"/>
      <c r="P4" s="420"/>
      <c r="R4" s="420" t="s">
        <v>219</v>
      </c>
      <c r="S4" s="420"/>
      <c r="T4" s="420"/>
      <c r="U4" s="420"/>
      <c r="V4" s="420"/>
      <c r="W4" s="420"/>
      <c r="X4" s="420"/>
      <c r="Z4" s="278" t="s">
        <v>220</v>
      </c>
      <c r="AB4" s="420" t="s">
        <v>92</v>
      </c>
    </row>
    <row r="5" spans="2:28" x14ac:dyDescent="0.4">
      <c r="B5" s="45" t="s">
        <v>19</v>
      </c>
      <c r="C5" s="45" t="s">
        <v>4</v>
      </c>
      <c r="F5" s="45" t="s">
        <v>93</v>
      </c>
      <c r="G5" s="45"/>
      <c r="H5" s="45" t="s">
        <v>94</v>
      </c>
      <c r="J5" s="45" t="s">
        <v>34</v>
      </c>
      <c r="L5" s="45" t="s">
        <v>33</v>
      </c>
      <c r="N5" s="45" t="s">
        <v>165</v>
      </c>
      <c r="P5" s="45" t="s">
        <v>166</v>
      </c>
      <c r="R5" s="45" t="s">
        <v>165</v>
      </c>
      <c r="T5" s="45" t="s">
        <v>166</v>
      </c>
      <c r="V5" s="45" t="s">
        <v>34</v>
      </c>
      <c r="X5" s="45" t="s">
        <v>33</v>
      </c>
      <c r="Z5" s="279" t="s">
        <v>221</v>
      </c>
      <c r="AB5" s="420"/>
    </row>
    <row r="6" spans="2:28" x14ac:dyDescent="0.4">
      <c r="B6" s="50">
        <v>1</v>
      </c>
      <c r="C6" s="51" t="s">
        <v>37</v>
      </c>
      <c r="D6" s="52" t="str">
        <f>C6</f>
        <v>a</v>
      </c>
      <c r="E6" s="50" t="s">
        <v>16</v>
      </c>
      <c r="F6" s="53"/>
      <c r="G6" s="50" t="s">
        <v>17</v>
      </c>
      <c r="H6" s="53"/>
      <c r="I6" s="54" t="s">
        <v>36</v>
      </c>
      <c r="J6" s="53">
        <v>0</v>
      </c>
      <c r="K6" s="55" t="s">
        <v>2</v>
      </c>
      <c r="L6" s="56" t="str">
        <f>IF(OR(F6="",H6=""),"",(H6+IF(F6&gt;H6,1,0)-F6-J6)*24)</f>
        <v/>
      </c>
      <c r="N6" s="53">
        <v>0.29166666666666669</v>
      </c>
      <c r="O6" s="45" t="s">
        <v>17</v>
      </c>
      <c r="P6" s="53">
        <v>0.83333333333333337</v>
      </c>
      <c r="R6" s="192" t="str">
        <f t="shared" ref="R6:R22" si="0">IF(F6="","",IF(F6&lt;N6,N6,IF(F6&gt;=P6,"",F6)))</f>
        <v/>
      </c>
      <c r="S6" s="45" t="s">
        <v>17</v>
      </c>
      <c r="T6" s="192" t="str">
        <f t="shared" ref="T6:T22" si="1">IF(H6="","",IF(H6&gt;F6,IF(H6&lt;P6,H6,P6),P6))</f>
        <v/>
      </c>
      <c r="U6" s="280" t="s">
        <v>36</v>
      </c>
      <c r="V6" s="53">
        <v>0</v>
      </c>
      <c r="W6" s="46" t="s">
        <v>2</v>
      </c>
      <c r="X6" s="56" t="str">
        <f>IF(R6="","",IF((T6+IF(R6&gt;T6,1,0)-R6-V6)*24=0,"",(T6+IF(R6&gt;T6,1,0)-R6-V6)*24))</f>
        <v/>
      </c>
      <c r="Z6" s="56" t="str">
        <f>IF(X6="",L6,IF(OR(L6-X6=0,L6-X6&lt;0),"-",L6-X6))</f>
        <v/>
      </c>
      <c r="AB6" s="57"/>
    </row>
    <row r="7" spans="2:28" x14ac:dyDescent="0.4">
      <c r="B7" s="50">
        <v>2</v>
      </c>
      <c r="C7" s="51" t="s">
        <v>38</v>
      </c>
      <c r="D7" s="52" t="str">
        <f t="shared" ref="D7:D38" si="2">C7</f>
        <v>b</v>
      </c>
      <c r="E7" s="50" t="s">
        <v>16</v>
      </c>
      <c r="F7" s="53"/>
      <c r="G7" s="50" t="s">
        <v>17</v>
      </c>
      <c r="H7" s="53"/>
      <c r="I7" s="54" t="s">
        <v>36</v>
      </c>
      <c r="J7" s="53">
        <v>0</v>
      </c>
      <c r="K7" s="55" t="s">
        <v>2</v>
      </c>
      <c r="L7" s="56" t="str">
        <f>IF(OR(F7="",H7=""),"",(H7+IF(F7&gt;H7,1,0)-F7-J7)*24)</f>
        <v/>
      </c>
      <c r="N7" s="194">
        <f>$N$6</f>
        <v>0.29166666666666669</v>
      </c>
      <c r="O7" s="45" t="s">
        <v>17</v>
      </c>
      <c r="P7" s="194">
        <f>$P$6</f>
        <v>0.83333333333333337</v>
      </c>
      <c r="R7" s="192" t="str">
        <f t="shared" si="0"/>
        <v/>
      </c>
      <c r="S7" s="45" t="s">
        <v>17</v>
      </c>
      <c r="T7" s="192" t="str">
        <f t="shared" si="1"/>
        <v/>
      </c>
      <c r="U7" s="280" t="s">
        <v>36</v>
      </c>
      <c r="V7" s="53">
        <v>0</v>
      </c>
      <c r="W7" s="46" t="s">
        <v>2</v>
      </c>
      <c r="X7" s="56" t="str">
        <f>IF(R7="","",IF((T7+IF(R7&gt;T7,1,0)-R7-V7)*24=0,"",(T7+IF(R7&gt;T7,1,0)-R7-V7)*24))</f>
        <v/>
      </c>
      <c r="Z7" s="56" t="str">
        <f>IF(X7="",L7,IF(OR(L7-X7=0,L7-X7&lt;0),"-",L7-X7))</f>
        <v/>
      </c>
      <c r="AB7" s="57"/>
    </row>
    <row r="8" spans="2:28" x14ac:dyDescent="0.4">
      <c r="B8" s="50">
        <v>3</v>
      </c>
      <c r="C8" s="51" t="s">
        <v>39</v>
      </c>
      <c r="D8" s="52" t="str">
        <f t="shared" si="2"/>
        <v>c</v>
      </c>
      <c r="E8" s="50" t="s">
        <v>16</v>
      </c>
      <c r="F8" s="53"/>
      <c r="G8" s="50" t="s">
        <v>17</v>
      </c>
      <c r="H8" s="53"/>
      <c r="I8" s="54" t="s">
        <v>36</v>
      </c>
      <c r="J8" s="53">
        <v>0</v>
      </c>
      <c r="K8" s="55" t="s">
        <v>2</v>
      </c>
      <c r="L8" s="56" t="str">
        <f>IF(OR(F8="",H8=""),"",(H8+IF(F8&gt;H8,1,0)-F8-J8)*24)</f>
        <v/>
      </c>
      <c r="N8" s="194">
        <f t="shared" ref="N8:N22" si="3">$N$6</f>
        <v>0.29166666666666669</v>
      </c>
      <c r="O8" s="45" t="s">
        <v>17</v>
      </c>
      <c r="P8" s="194">
        <f t="shared" ref="P8:P22" si="4">$P$6</f>
        <v>0.83333333333333337</v>
      </c>
      <c r="R8" s="192" t="str">
        <f t="shared" si="0"/>
        <v/>
      </c>
      <c r="S8" s="45" t="s">
        <v>17</v>
      </c>
      <c r="T8" s="192" t="str">
        <f t="shared" si="1"/>
        <v/>
      </c>
      <c r="U8" s="280" t="s">
        <v>36</v>
      </c>
      <c r="V8" s="53">
        <v>0</v>
      </c>
      <c r="W8" s="46" t="s">
        <v>2</v>
      </c>
      <c r="X8" s="56" t="str">
        <f>IF(R8="","",IF((T8+IF(R8&gt;T8,1,0)-R8-V8)*24=0,"",(T8+IF(R8&gt;T8,1,0)-R8-V8)*24))</f>
        <v/>
      </c>
      <c r="Z8" s="56" t="str">
        <f>IF(X8="",L8,IF(OR(L8-X8=0,L8-X8&lt;0),"-",L8-X8))</f>
        <v/>
      </c>
      <c r="AB8" s="57"/>
    </row>
    <row r="9" spans="2:28" x14ac:dyDescent="0.4">
      <c r="B9" s="50">
        <v>4</v>
      </c>
      <c r="C9" s="51" t="s">
        <v>40</v>
      </c>
      <c r="D9" s="52" t="str">
        <f t="shared" si="2"/>
        <v>d</v>
      </c>
      <c r="E9" s="50" t="s">
        <v>16</v>
      </c>
      <c r="F9" s="53"/>
      <c r="G9" s="50" t="s">
        <v>17</v>
      </c>
      <c r="H9" s="53"/>
      <c r="I9" s="54" t="s">
        <v>36</v>
      </c>
      <c r="J9" s="53">
        <v>0</v>
      </c>
      <c r="K9" s="55" t="s">
        <v>2</v>
      </c>
      <c r="L9" s="56" t="str">
        <f>IF(OR(F9="",H9=""),"",(H9+IF(F9&gt;H9,1,0)-F9-J9)*24)</f>
        <v/>
      </c>
      <c r="N9" s="194">
        <f t="shared" si="3"/>
        <v>0.29166666666666669</v>
      </c>
      <c r="O9" s="45" t="s">
        <v>17</v>
      </c>
      <c r="P9" s="194">
        <f t="shared" si="4"/>
        <v>0.83333333333333337</v>
      </c>
      <c r="R9" s="192" t="str">
        <f t="shared" si="0"/>
        <v/>
      </c>
      <c r="S9" s="45" t="s">
        <v>17</v>
      </c>
      <c r="T9" s="192" t="str">
        <f t="shared" si="1"/>
        <v/>
      </c>
      <c r="U9" s="280" t="s">
        <v>36</v>
      </c>
      <c r="V9" s="53">
        <v>0</v>
      </c>
      <c r="W9" s="46" t="s">
        <v>2</v>
      </c>
      <c r="X9" s="56" t="str">
        <f>IF(R9="","",IF((T9+IF(R9&gt;T9,1,0)-R9-V9)*24=0,"",(T9+IF(R9&gt;T9,1,0)-R9-V9)*24))</f>
        <v/>
      </c>
      <c r="Z9" s="56" t="str">
        <f>IF(X9="",L9,IF(OR(L9-X9=0,L9-X9&lt;0),"-",L9-X9))</f>
        <v/>
      </c>
      <c r="AB9" s="57"/>
    </row>
    <row r="10" spans="2:28" x14ac:dyDescent="0.4">
      <c r="B10" s="50">
        <v>5</v>
      </c>
      <c r="C10" s="51" t="s">
        <v>41</v>
      </c>
      <c r="D10" s="52" t="str">
        <f t="shared" si="2"/>
        <v>e</v>
      </c>
      <c r="E10" s="50" t="s">
        <v>16</v>
      </c>
      <c r="F10" s="53"/>
      <c r="G10" s="50" t="s">
        <v>17</v>
      </c>
      <c r="H10" s="53"/>
      <c r="I10" s="54" t="s">
        <v>36</v>
      </c>
      <c r="J10" s="53">
        <v>0</v>
      </c>
      <c r="K10" s="55" t="s">
        <v>2</v>
      </c>
      <c r="L10" s="56" t="str">
        <f t="shared" ref="L10:L22" si="5">IF(OR(F10="",H10=""),"",(H10+IF(F10&gt;H10,1,0)-F10-J10)*24)</f>
        <v/>
      </c>
      <c r="N10" s="194">
        <f t="shared" si="3"/>
        <v>0.29166666666666669</v>
      </c>
      <c r="O10" s="45" t="s">
        <v>17</v>
      </c>
      <c r="P10" s="194">
        <f t="shared" si="4"/>
        <v>0.83333333333333337</v>
      </c>
      <c r="R10" s="192" t="str">
        <f t="shared" si="0"/>
        <v/>
      </c>
      <c r="S10" s="45" t="s">
        <v>17</v>
      </c>
      <c r="T10" s="192" t="str">
        <f t="shared" si="1"/>
        <v/>
      </c>
      <c r="U10" s="280" t="s">
        <v>36</v>
      </c>
      <c r="V10" s="53">
        <v>0</v>
      </c>
      <c r="W10" s="46" t="s">
        <v>2</v>
      </c>
      <c r="X10" s="56" t="str">
        <f t="shared" ref="X10:X22" si="6">IF(R10="","",IF((T10+IF(R10&gt;T10,1,0)-R10-V10)*24=0,"",(T10+IF(R10&gt;T10,1,0)-R10-V10)*24))</f>
        <v/>
      </c>
      <c r="Z10" s="56" t="str">
        <f t="shared" ref="Z10:Z22" si="7">IF(X10="",L10,IF(OR(L10-X10=0,L10-X10&lt;0),"-",L10-X10))</f>
        <v/>
      </c>
      <c r="AB10" s="57"/>
    </row>
    <row r="11" spans="2:28" x14ac:dyDescent="0.4">
      <c r="B11" s="50">
        <v>6</v>
      </c>
      <c r="C11" s="51" t="s">
        <v>42</v>
      </c>
      <c r="D11" s="52" t="str">
        <f t="shared" si="2"/>
        <v>f</v>
      </c>
      <c r="E11" s="50" t="s">
        <v>16</v>
      </c>
      <c r="F11" s="53"/>
      <c r="G11" s="50" t="s">
        <v>17</v>
      </c>
      <c r="H11" s="53"/>
      <c r="I11" s="54" t="s">
        <v>36</v>
      </c>
      <c r="J11" s="53">
        <v>0</v>
      </c>
      <c r="K11" s="55" t="s">
        <v>2</v>
      </c>
      <c r="L11" s="56" t="str">
        <f t="shared" si="5"/>
        <v/>
      </c>
      <c r="N11" s="194">
        <f t="shared" si="3"/>
        <v>0.29166666666666669</v>
      </c>
      <c r="O11" s="45" t="s">
        <v>17</v>
      </c>
      <c r="P11" s="194">
        <f t="shared" si="4"/>
        <v>0.83333333333333337</v>
      </c>
      <c r="R11" s="192" t="str">
        <f t="shared" si="0"/>
        <v/>
      </c>
      <c r="S11" s="45" t="s">
        <v>17</v>
      </c>
      <c r="T11" s="192" t="str">
        <f t="shared" si="1"/>
        <v/>
      </c>
      <c r="U11" s="280" t="s">
        <v>36</v>
      </c>
      <c r="V11" s="53">
        <v>0</v>
      </c>
      <c r="W11" s="46" t="s">
        <v>2</v>
      </c>
      <c r="X11" s="56" t="str">
        <f t="shared" si="6"/>
        <v/>
      </c>
      <c r="Z11" s="56" t="str">
        <f t="shared" si="7"/>
        <v/>
      </c>
      <c r="AB11" s="57"/>
    </row>
    <row r="12" spans="2:28" x14ac:dyDescent="0.4">
      <c r="B12" s="50">
        <v>7</v>
      </c>
      <c r="C12" s="51" t="s">
        <v>43</v>
      </c>
      <c r="D12" s="52" t="str">
        <f t="shared" si="2"/>
        <v>g</v>
      </c>
      <c r="E12" s="50" t="s">
        <v>16</v>
      </c>
      <c r="F12" s="53"/>
      <c r="G12" s="50" t="s">
        <v>17</v>
      </c>
      <c r="H12" s="53"/>
      <c r="I12" s="54" t="s">
        <v>36</v>
      </c>
      <c r="J12" s="53">
        <v>0</v>
      </c>
      <c r="K12" s="55" t="s">
        <v>2</v>
      </c>
      <c r="L12" s="56" t="str">
        <f t="shared" si="5"/>
        <v/>
      </c>
      <c r="N12" s="194">
        <f t="shared" si="3"/>
        <v>0.29166666666666669</v>
      </c>
      <c r="O12" s="45" t="s">
        <v>17</v>
      </c>
      <c r="P12" s="194">
        <f t="shared" si="4"/>
        <v>0.83333333333333337</v>
      </c>
      <c r="R12" s="192" t="str">
        <f t="shared" si="0"/>
        <v/>
      </c>
      <c r="S12" s="45" t="s">
        <v>17</v>
      </c>
      <c r="T12" s="192" t="str">
        <f t="shared" si="1"/>
        <v/>
      </c>
      <c r="U12" s="280" t="s">
        <v>36</v>
      </c>
      <c r="V12" s="53">
        <v>0</v>
      </c>
      <c r="W12" s="46" t="s">
        <v>2</v>
      </c>
      <c r="X12" s="56" t="str">
        <f t="shared" si="6"/>
        <v/>
      </c>
      <c r="Z12" s="56" t="str">
        <f t="shared" si="7"/>
        <v/>
      </c>
      <c r="AB12" s="57"/>
    </row>
    <row r="13" spans="2:28" x14ac:dyDescent="0.4">
      <c r="B13" s="50">
        <v>8</v>
      </c>
      <c r="C13" s="51" t="s">
        <v>44</v>
      </c>
      <c r="D13" s="52" t="str">
        <f t="shared" si="2"/>
        <v>h</v>
      </c>
      <c r="E13" s="50" t="s">
        <v>16</v>
      </c>
      <c r="F13" s="53"/>
      <c r="G13" s="50" t="s">
        <v>17</v>
      </c>
      <c r="H13" s="53"/>
      <c r="I13" s="54" t="s">
        <v>36</v>
      </c>
      <c r="J13" s="53">
        <v>0</v>
      </c>
      <c r="K13" s="55" t="s">
        <v>2</v>
      </c>
      <c r="L13" s="56" t="str">
        <f t="shared" si="5"/>
        <v/>
      </c>
      <c r="N13" s="194">
        <f t="shared" si="3"/>
        <v>0.29166666666666669</v>
      </c>
      <c r="O13" s="45" t="s">
        <v>17</v>
      </c>
      <c r="P13" s="194">
        <f t="shared" si="4"/>
        <v>0.83333333333333337</v>
      </c>
      <c r="R13" s="192" t="str">
        <f t="shared" si="0"/>
        <v/>
      </c>
      <c r="S13" s="45" t="s">
        <v>17</v>
      </c>
      <c r="T13" s="192" t="str">
        <f t="shared" si="1"/>
        <v/>
      </c>
      <c r="U13" s="280" t="s">
        <v>36</v>
      </c>
      <c r="V13" s="53">
        <v>0</v>
      </c>
      <c r="W13" s="46" t="s">
        <v>2</v>
      </c>
      <c r="X13" s="56" t="str">
        <f t="shared" si="6"/>
        <v/>
      </c>
      <c r="Z13" s="56" t="str">
        <f t="shared" si="7"/>
        <v/>
      </c>
      <c r="AB13" s="57"/>
    </row>
    <row r="14" spans="2:28" x14ac:dyDescent="0.4">
      <c r="B14" s="50">
        <v>9</v>
      </c>
      <c r="C14" s="51" t="s">
        <v>45</v>
      </c>
      <c r="D14" s="52" t="str">
        <f t="shared" si="2"/>
        <v>i</v>
      </c>
      <c r="E14" s="50" t="s">
        <v>16</v>
      </c>
      <c r="F14" s="53"/>
      <c r="G14" s="50" t="s">
        <v>17</v>
      </c>
      <c r="H14" s="53"/>
      <c r="I14" s="54" t="s">
        <v>36</v>
      </c>
      <c r="J14" s="53">
        <v>0</v>
      </c>
      <c r="K14" s="55" t="s">
        <v>2</v>
      </c>
      <c r="L14" s="56" t="str">
        <f t="shared" si="5"/>
        <v/>
      </c>
      <c r="N14" s="194">
        <f t="shared" si="3"/>
        <v>0.29166666666666669</v>
      </c>
      <c r="O14" s="45" t="s">
        <v>17</v>
      </c>
      <c r="P14" s="194">
        <f t="shared" si="4"/>
        <v>0.83333333333333337</v>
      </c>
      <c r="R14" s="192" t="str">
        <f t="shared" si="0"/>
        <v/>
      </c>
      <c r="S14" s="45" t="s">
        <v>17</v>
      </c>
      <c r="T14" s="192" t="str">
        <f t="shared" si="1"/>
        <v/>
      </c>
      <c r="U14" s="280" t="s">
        <v>36</v>
      </c>
      <c r="V14" s="53">
        <v>0</v>
      </c>
      <c r="W14" s="46" t="s">
        <v>2</v>
      </c>
      <c r="X14" s="56" t="str">
        <f t="shared" si="6"/>
        <v/>
      </c>
      <c r="Z14" s="56" t="str">
        <f t="shared" si="7"/>
        <v/>
      </c>
      <c r="AB14" s="57"/>
    </row>
    <row r="15" spans="2:28" x14ac:dyDescent="0.4">
      <c r="B15" s="50">
        <v>10</v>
      </c>
      <c r="C15" s="51" t="s">
        <v>46</v>
      </c>
      <c r="D15" s="52" t="str">
        <f t="shared" si="2"/>
        <v>j</v>
      </c>
      <c r="E15" s="50" t="s">
        <v>16</v>
      </c>
      <c r="F15" s="53"/>
      <c r="G15" s="50" t="s">
        <v>17</v>
      </c>
      <c r="H15" s="53"/>
      <c r="I15" s="54" t="s">
        <v>36</v>
      </c>
      <c r="J15" s="53">
        <v>0</v>
      </c>
      <c r="K15" s="55" t="s">
        <v>2</v>
      </c>
      <c r="L15" s="56" t="str">
        <f t="shared" si="5"/>
        <v/>
      </c>
      <c r="N15" s="194">
        <f t="shared" si="3"/>
        <v>0.29166666666666669</v>
      </c>
      <c r="O15" s="45" t="s">
        <v>17</v>
      </c>
      <c r="P15" s="194">
        <f t="shared" si="4"/>
        <v>0.83333333333333337</v>
      </c>
      <c r="R15" s="192" t="str">
        <f t="shared" si="0"/>
        <v/>
      </c>
      <c r="S15" s="45" t="s">
        <v>17</v>
      </c>
      <c r="T15" s="192" t="str">
        <f t="shared" si="1"/>
        <v/>
      </c>
      <c r="U15" s="280" t="s">
        <v>36</v>
      </c>
      <c r="V15" s="53">
        <v>0</v>
      </c>
      <c r="W15" s="46" t="s">
        <v>2</v>
      </c>
      <c r="X15" s="56" t="str">
        <f t="shared" si="6"/>
        <v/>
      </c>
      <c r="Z15" s="56" t="str">
        <f t="shared" si="7"/>
        <v/>
      </c>
      <c r="AB15" s="57"/>
    </row>
    <row r="16" spans="2:28" x14ac:dyDescent="0.4">
      <c r="B16" s="50">
        <v>11</v>
      </c>
      <c r="C16" s="51" t="s">
        <v>47</v>
      </c>
      <c r="D16" s="52" t="str">
        <f t="shared" si="2"/>
        <v>k</v>
      </c>
      <c r="E16" s="50" t="s">
        <v>16</v>
      </c>
      <c r="F16" s="53"/>
      <c r="G16" s="50" t="s">
        <v>17</v>
      </c>
      <c r="H16" s="53"/>
      <c r="I16" s="54" t="s">
        <v>36</v>
      </c>
      <c r="J16" s="53">
        <v>0</v>
      </c>
      <c r="K16" s="55" t="s">
        <v>2</v>
      </c>
      <c r="L16" s="56" t="str">
        <f t="shared" si="5"/>
        <v/>
      </c>
      <c r="N16" s="194">
        <f t="shared" si="3"/>
        <v>0.29166666666666669</v>
      </c>
      <c r="O16" s="45" t="s">
        <v>17</v>
      </c>
      <c r="P16" s="194">
        <f t="shared" si="4"/>
        <v>0.83333333333333337</v>
      </c>
      <c r="R16" s="192" t="str">
        <f t="shared" si="0"/>
        <v/>
      </c>
      <c r="S16" s="45" t="s">
        <v>17</v>
      </c>
      <c r="T16" s="192" t="str">
        <f t="shared" si="1"/>
        <v/>
      </c>
      <c r="U16" s="280" t="s">
        <v>36</v>
      </c>
      <c r="V16" s="53">
        <v>0</v>
      </c>
      <c r="W16" s="46" t="s">
        <v>2</v>
      </c>
      <c r="X16" s="56" t="str">
        <f t="shared" si="6"/>
        <v/>
      </c>
      <c r="Z16" s="56" t="str">
        <f t="shared" si="7"/>
        <v/>
      </c>
      <c r="AB16" s="57"/>
    </row>
    <row r="17" spans="2:28" x14ac:dyDescent="0.4">
      <c r="B17" s="50">
        <v>12</v>
      </c>
      <c r="C17" s="51" t="s">
        <v>48</v>
      </c>
      <c r="D17" s="52" t="str">
        <f t="shared" si="2"/>
        <v>l</v>
      </c>
      <c r="E17" s="50" t="s">
        <v>16</v>
      </c>
      <c r="F17" s="53"/>
      <c r="G17" s="50" t="s">
        <v>17</v>
      </c>
      <c r="H17" s="53"/>
      <c r="I17" s="54" t="s">
        <v>36</v>
      </c>
      <c r="J17" s="53">
        <v>0</v>
      </c>
      <c r="K17" s="55" t="s">
        <v>2</v>
      </c>
      <c r="L17" s="56" t="str">
        <f t="shared" si="5"/>
        <v/>
      </c>
      <c r="N17" s="194">
        <f t="shared" si="3"/>
        <v>0.29166666666666669</v>
      </c>
      <c r="O17" s="45" t="s">
        <v>17</v>
      </c>
      <c r="P17" s="194">
        <f t="shared" si="4"/>
        <v>0.83333333333333337</v>
      </c>
      <c r="R17" s="192" t="str">
        <f t="shared" si="0"/>
        <v/>
      </c>
      <c r="S17" s="45" t="s">
        <v>17</v>
      </c>
      <c r="T17" s="192" t="str">
        <f t="shared" si="1"/>
        <v/>
      </c>
      <c r="U17" s="280" t="s">
        <v>36</v>
      </c>
      <c r="V17" s="53">
        <v>0</v>
      </c>
      <c r="W17" s="46" t="s">
        <v>2</v>
      </c>
      <c r="X17" s="56" t="str">
        <f t="shared" si="6"/>
        <v/>
      </c>
      <c r="Z17" s="56" t="str">
        <f t="shared" si="7"/>
        <v/>
      </c>
      <c r="AB17" s="57"/>
    </row>
    <row r="18" spans="2:28" x14ac:dyDescent="0.4">
      <c r="B18" s="50">
        <v>13</v>
      </c>
      <c r="C18" s="51" t="s">
        <v>49</v>
      </c>
      <c r="D18" s="52" t="str">
        <f t="shared" si="2"/>
        <v>m</v>
      </c>
      <c r="E18" s="50" t="s">
        <v>16</v>
      </c>
      <c r="F18" s="53"/>
      <c r="G18" s="50" t="s">
        <v>17</v>
      </c>
      <c r="H18" s="53"/>
      <c r="I18" s="54" t="s">
        <v>36</v>
      </c>
      <c r="J18" s="53">
        <v>0</v>
      </c>
      <c r="K18" s="55" t="s">
        <v>2</v>
      </c>
      <c r="L18" s="56" t="str">
        <f t="shared" si="5"/>
        <v/>
      </c>
      <c r="N18" s="194">
        <f t="shared" si="3"/>
        <v>0.29166666666666669</v>
      </c>
      <c r="O18" s="45" t="s">
        <v>17</v>
      </c>
      <c r="P18" s="194">
        <f t="shared" si="4"/>
        <v>0.83333333333333337</v>
      </c>
      <c r="R18" s="192" t="str">
        <f t="shared" si="0"/>
        <v/>
      </c>
      <c r="S18" s="45" t="s">
        <v>17</v>
      </c>
      <c r="T18" s="192" t="str">
        <f t="shared" si="1"/>
        <v/>
      </c>
      <c r="U18" s="280" t="s">
        <v>36</v>
      </c>
      <c r="V18" s="53">
        <v>0</v>
      </c>
      <c r="W18" s="46" t="s">
        <v>2</v>
      </c>
      <c r="X18" s="56" t="str">
        <f t="shared" si="6"/>
        <v/>
      </c>
      <c r="Z18" s="56" t="str">
        <f t="shared" si="7"/>
        <v/>
      </c>
      <c r="AB18" s="57"/>
    </row>
    <row r="19" spans="2:28" x14ac:dyDescent="0.4">
      <c r="B19" s="50">
        <v>14</v>
      </c>
      <c r="C19" s="51" t="s">
        <v>50</v>
      </c>
      <c r="D19" s="52" t="str">
        <f t="shared" si="2"/>
        <v>n</v>
      </c>
      <c r="E19" s="50" t="s">
        <v>16</v>
      </c>
      <c r="F19" s="53"/>
      <c r="G19" s="50" t="s">
        <v>17</v>
      </c>
      <c r="H19" s="53"/>
      <c r="I19" s="54" t="s">
        <v>36</v>
      </c>
      <c r="J19" s="53">
        <v>0</v>
      </c>
      <c r="K19" s="55" t="s">
        <v>2</v>
      </c>
      <c r="L19" s="56" t="str">
        <f t="shared" si="5"/>
        <v/>
      </c>
      <c r="N19" s="194">
        <f t="shared" si="3"/>
        <v>0.29166666666666669</v>
      </c>
      <c r="O19" s="45" t="s">
        <v>17</v>
      </c>
      <c r="P19" s="194">
        <f t="shared" si="4"/>
        <v>0.83333333333333337</v>
      </c>
      <c r="R19" s="192" t="str">
        <f t="shared" si="0"/>
        <v/>
      </c>
      <c r="S19" s="45" t="s">
        <v>17</v>
      </c>
      <c r="T19" s="192" t="str">
        <f t="shared" si="1"/>
        <v/>
      </c>
      <c r="U19" s="280" t="s">
        <v>36</v>
      </c>
      <c r="V19" s="53">
        <v>0</v>
      </c>
      <c r="W19" s="46" t="s">
        <v>2</v>
      </c>
      <c r="X19" s="56" t="str">
        <f t="shared" si="6"/>
        <v/>
      </c>
      <c r="Z19" s="56" t="str">
        <f t="shared" si="7"/>
        <v/>
      </c>
      <c r="AB19" s="57"/>
    </row>
    <row r="20" spans="2:28" x14ac:dyDescent="0.4">
      <c r="B20" s="50">
        <v>15</v>
      </c>
      <c r="C20" s="51" t="s">
        <v>51</v>
      </c>
      <c r="D20" s="52" t="str">
        <f t="shared" si="2"/>
        <v>o</v>
      </c>
      <c r="E20" s="50" t="s">
        <v>16</v>
      </c>
      <c r="F20" s="53"/>
      <c r="G20" s="50" t="s">
        <v>17</v>
      </c>
      <c r="H20" s="53"/>
      <c r="I20" s="54" t="s">
        <v>36</v>
      </c>
      <c r="J20" s="53">
        <v>0</v>
      </c>
      <c r="K20" s="55" t="s">
        <v>2</v>
      </c>
      <c r="L20" s="56" t="str">
        <f t="shared" si="5"/>
        <v/>
      </c>
      <c r="N20" s="194">
        <f t="shared" si="3"/>
        <v>0.29166666666666669</v>
      </c>
      <c r="O20" s="45" t="s">
        <v>17</v>
      </c>
      <c r="P20" s="194">
        <f t="shared" si="4"/>
        <v>0.83333333333333337</v>
      </c>
      <c r="R20" s="192" t="str">
        <f t="shared" si="0"/>
        <v/>
      </c>
      <c r="S20" s="45" t="s">
        <v>17</v>
      </c>
      <c r="T20" s="192" t="str">
        <f t="shared" si="1"/>
        <v/>
      </c>
      <c r="U20" s="280" t="s">
        <v>36</v>
      </c>
      <c r="V20" s="53">
        <v>0</v>
      </c>
      <c r="W20" s="46" t="s">
        <v>2</v>
      </c>
      <c r="X20" s="56" t="str">
        <f t="shared" si="6"/>
        <v/>
      </c>
      <c r="Z20" s="56" t="str">
        <f t="shared" si="7"/>
        <v/>
      </c>
      <c r="AB20" s="57"/>
    </row>
    <row r="21" spans="2:28" x14ac:dyDescent="0.4">
      <c r="B21" s="50">
        <v>16</v>
      </c>
      <c r="C21" s="51" t="s">
        <v>52</v>
      </c>
      <c r="D21" s="52" t="str">
        <f t="shared" si="2"/>
        <v>p</v>
      </c>
      <c r="E21" s="50" t="s">
        <v>16</v>
      </c>
      <c r="F21" s="53"/>
      <c r="G21" s="50" t="s">
        <v>17</v>
      </c>
      <c r="H21" s="53"/>
      <c r="I21" s="54" t="s">
        <v>36</v>
      </c>
      <c r="J21" s="53">
        <v>0</v>
      </c>
      <c r="K21" s="55" t="s">
        <v>2</v>
      </c>
      <c r="L21" s="56" t="str">
        <f t="shared" si="5"/>
        <v/>
      </c>
      <c r="N21" s="194">
        <f t="shared" si="3"/>
        <v>0.29166666666666669</v>
      </c>
      <c r="O21" s="45" t="s">
        <v>17</v>
      </c>
      <c r="P21" s="194">
        <f t="shared" si="4"/>
        <v>0.83333333333333337</v>
      </c>
      <c r="R21" s="192" t="str">
        <f t="shared" si="0"/>
        <v/>
      </c>
      <c r="S21" s="45" t="s">
        <v>17</v>
      </c>
      <c r="T21" s="192" t="str">
        <f t="shared" si="1"/>
        <v/>
      </c>
      <c r="U21" s="280" t="s">
        <v>36</v>
      </c>
      <c r="V21" s="53">
        <v>0</v>
      </c>
      <c r="W21" s="46" t="s">
        <v>2</v>
      </c>
      <c r="X21" s="56" t="str">
        <f t="shared" si="6"/>
        <v/>
      </c>
      <c r="Z21" s="56" t="str">
        <f t="shared" si="7"/>
        <v/>
      </c>
      <c r="AB21" s="57"/>
    </row>
    <row r="22" spans="2:28" x14ac:dyDescent="0.4">
      <c r="B22" s="50">
        <v>17</v>
      </c>
      <c r="C22" s="51" t="s">
        <v>53</v>
      </c>
      <c r="D22" s="52" t="str">
        <f t="shared" si="2"/>
        <v>q</v>
      </c>
      <c r="E22" s="50" t="s">
        <v>16</v>
      </c>
      <c r="F22" s="53"/>
      <c r="G22" s="50" t="s">
        <v>17</v>
      </c>
      <c r="H22" s="53"/>
      <c r="I22" s="54" t="s">
        <v>36</v>
      </c>
      <c r="J22" s="53">
        <v>0</v>
      </c>
      <c r="K22" s="55" t="s">
        <v>2</v>
      </c>
      <c r="L22" s="56" t="str">
        <f t="shared" si="5"/>
        <v/>
      </c>
      <c r="N22" s="194">
        <f t="shared" si="3"/>
        <v>0.29166666666666669</v>
      </c>
      <c r="O22" s="45" t="s">
        <v>17</v>
      </c>
      <c r="P22" s="194">
        <f t="shared" si="4"/>
        <v>0.83333333333333337</v>
      </c>
      <c r="R22" s="192" t="str">
        <f t="shared" si="0"/>
        <v/>
      </c>
      <c r="S22" s="45" t="s">
        <v>17</v>
      </c>
      <c r="T22" s="192" t="str">
        <f t="shared" si="1"/>
        <v/>
      </c>
      <c r="U22" s="280" t="s">
        <v>36</v>
      </c>
      <c r="V22" s="53">
        <v>0</v>
      </c>
      <c r="W22" s="46" t="s">
        <v>2</v>
      </c>
      <c r="X22" s="56" t="str">
        <f t="shared" si="6"/>
        <v/>
      </c>
      <c r="Z22" s="56" t="str">
        <f t="shared" si="7"/>
        <v/>
      </c>
      <c r="AB22" s="57"/>
    </row>
    <row r="23" spans="2:28" x14ac:dyDescent="0.4">
      <c r="B23" s="50">
        <v>18</v>
      </c>
      <c r="C23" s="51" t="s">
        <v>54</v>
      </c>
      <c r="D23" s="52" t="str">
        <f t="shared" si="2"/>
        <v>r</v>
      </c>
      <c r="E23" s="50" t="s">
        <v>16</v>
      </c>
      <c r="F23" s="58"/>
      <c r="G23" s="50" t="s">
        <v>17</v>
      </c>
      <c r="H23" s="58"/>
      <c r="I23" s="54" t="s">
        <v>36</v>
      </c>
      <c r="J23" s="58"/>
      <c r="K23" s="55" t="s">
        <v>2</v>
      </c>
      <c r="L23" s="51">
        <v>1</v>
      </c>
      <c r="N23" s="281"/>
      <c r="O23" s="50" t="s">
        <v>17</v>
      </c>
      <c r="P23" s="281"/>
      <c r="Q23" s="55"/>
      <c r="R23" s="281"/>
      <c r="S23" s="50" t="s">
        <v>17</v>
      </c>
      <c r="T23" s="281"/>
      <c r="U23" s="54" t="s">
        <v>36</v>
      </c>
      <c r="V23" s="58"/>
      <c r="W23" s="55" t="s">
        <v>2</v>
      </c>
      <c r="X23" s="51">
        <v>1</v>
      </c>
      <c r="Y23" s="55"/>
      <c r="Z23" s="51" t="s">
        <v>35</v>
      </c>
      <c r="AB23" s="57"/>
    </row>
    <row r="24" spans="2:28" x14ac:dyDescent="0.4">
      <c r="B24" s="50">
        <v>19</v>
      </c>
      <c r="C24" s="51" t="s">
        <v>55</v>
      </c>
      <c r="D24" s="52" t="str">
        <f t="shared" si="2"/>
        <v>s</v>
      </c>
      <c r="E24" s="50" t="s">
        <v>16</v>
      </c>
      <c r="F24" s="58"/>
      <c r="G24" s="50" t="s">
        <v>17</v>
      </c>
      <c r="H24" s="58"/>
      <c r="I24" s="54" t="s">
        <v>36</v>
      </c>
      <c r="J24" s="58"/>
      <c r="K24" s="55" t="s">
        <v>2</v>
      </c>
      <c r="L24" s="51">
        <v>2</v>
      </c>
      <c r="N24" s="281"/>
      <c r="O24" s="50" t="s">
        <v>17</v>
      </c>
      <c r="P24" s="281"/>
      <c r="Q24" s="55"/>
      <c r="R24" s="281"/>
      <c r="S24" s="50" t="s">
        <v>17</v>
      </c>
      <c r="T24" s="281"/>
      <c r="U24" s="54" t="s">
        <v>36</v>
      </c>
      <c r="V24" s="58"/>
      <c r="W24" s="55" t="s">
        <v>2</v>
      </c>
      <c r="X24" s="51">
        <v>2</v>
      </c>
      <c r="Y24" s="55"/>
      <c r="Z24" s="51" t="s">
        <v>35</v>
      </c>
      <c r="AB24" s="57"/>
    </row>
    <row r="25" spans="2:28" x14ac:dyDescent="0.4">
      <c r="B25" s="50">
        <v>20</v>
      </c>
      <c r="C25" s="51" t="s">
        <v>56</v>
      </c>
      <c r="D25" s="52" t="str">
        <f t="shared" si="2"/>
        <v>t</v>
      </c>
      <c r="E25" s="50" t="s">
        <v>16</v>
      </c>
      <c r="F25" s="58"/>
      <c r="G25" s="50" t="s">
        <v>17</v>
      </c>
      <c r="H25" s="58"/>
      <c r="I25" s="54" t="s">
        <v>36</v>
      </c>
      <c r="J25" s="58"/>
      <c r="K25" s="55" t="s">
        <v>2</v>
      </c>
      <c r="L25" s="51">
        <v>3</v>
      </c>
      <c r="N25" s="281"/>
      <c r="O25" s="50" t="s">
        <v>17</v>
      </c>
      <c r="P25" s="281"/>
      <c r="Q25" s="55"/>
      <c r="R25" s="281"/>
      <c r="S25" s="50" t="s">
        <v>17</v>
      </c>
      <c r="T25" s="281"/>
      <c r="U25" s="54" t="s">
        <v>36</v>
      </c>
      <c r="V25" s="58"/>
      <c r="W25" s="55" t="s">
        <v>2</v>
      </c>
      <c r="X25" s="51">
        <v>3</v>
      </c>
      <c r="Y25" s="55"/>
      <c r="Z25" s="51" t="s">
        <v>35</v>
      </c>
      <c r="AB25" s="57"/>
    </row>
    <row r="26" spans="2:28" x14ac:dyDescent="0.4">
      <c r="B26" s="50">
        <v>21</v>
      </c>
      <c r="C26" s="51" t="s">
        <v>57</v>
      </c>
      <c r="D26" s="52" t="str">
        <f t="shared" si="2"/>
        <v>u</v>
      </c>
      <c r="E26" s="50" t="s">
        <v>16</v>
      </c>
      <c r="F26" s="58"/>
      <c r="G26" s="50" t="s">
        <v>17</v>
      </c>
      <c r="H26" s="58"/>
      <c r="I26" s="54" t="s">
        <v>36</v>
      </c>
      <c r="J26" s="58"/>
      <c r="K26" s="55" t="s">
        <v>2</v>
      </c>
      <c r="L26" s="51">
        <v>4</v>
      </c>
      <c r="N26" s="281"/>
      <c r="O26" s="50" t="s">
        <v>17</v>
      </c>
      <c r="P26" s="281"/>
      <c r="Q26" s="55"/>
      <c r="R26" s="281"/>
      <c r="S26" s="50" t="s">
        <v>17</v>
      </c>
      <c r="T26" s="281"/>
      <c r="U26" s="54" t="s">
        <v>36</v>
      </c>
      <c r="V26" s="58"/>
      <c r="W26" s="55" t="s">
        <v>2</v>
      </c>
      <c r="X26" s="51">
        <v>4</v>
      </c>
      <c r="Y26" s="55"/>
      <c r="Z26" s="51" t="s">
        <v>35</v>
      </c>
      <c r="AB26" s="57"/>
    </row>
    <row r="27" spans="2:28" x14ac:dyDescent="0.4">
      <c r="B27" s="50">
        <v>22</v>
      </c>
      <c r="C27" s="51" t="s">
        <v>58</v>
      </c>
      <c r="D27" s="52" t="str">
        <f t="shared" si="2"/>
        <v>v</v>
      </c>
      <c r="E27" s="50" t="s">
        <v>16</v>
      </c>
      <c r="F27" s="58"/>
      <c r="G27" s="50" t="s">
        <v>17</v>
      </c>
      <c r="H27" s="58"/>
      <c r="I27" s="54" t="s">
        <v>36</v>
      </c>
      <c r="J27" s="58"/>
      <c r="K27" s="55" t="s">
        <v>2</v>
      </c>
      <c r="L27" s="51">
        <v>5</v>
      </c>
      <c r="N27" s="281"/>
      <c r="O27" s="50" t="s">
        <v>17</v>
      </c>
      <c r="P27" s="281"/>
      <c r="Q27" s="55"/>
      <c r="R27" s="281"/>
      <c r="S27" s="50" t="s">
        <v>17</v>
      </c>
      <c r="T27" s="281"/>
      <c r="U27" s="54" t="s">
        <v>36</v>
      </c>
      <c r="V27" s="58"/>
      <c r="W27" s="55" t="s">
        <v>2</v>
      </c>
      <c r="X27" s="51">
        <v>5</v>
      </c>
      <c r="Y27" s="55"/>
      <c r="Z27" s="51" t="s">
        <v>35</v>
      </c>
      <c r="AB27" s="57"/>
    </row>
    <row r="28" spans="2:28" x14ac:dyDescent="0.4">
      <c r="B28" s="50">
        <v>23</v>
      </c>
      <c r="C28" s="51" t="s">
        <v>59</v>
      </c>
      <c r="D28" s="52" t="str">
        <f t="shared" si="2"/>
        <v>w</v>
      </c>
      <c r="E28" s="50" t="s">
        <v>16</v>
      </c>
      <c r="F28" s="58"/>
      <c r="G28" s="50" t="s">
        <v>17</v>
      </c>
      <c r="H28" s="58"/>
      <c r="I28" s="54" t="s">
        <v>36</v>
      </c>
      <c r="J28" s="58"/>
      <c r="K28" s="55" t="s">
        <v>2</v>
      </c>
      <c r="L28" s="51">
        <v>6</v>
      </c>
      <c r="N28" s="281"/>
      <c r="O28" s="50" t="s">
        <v>17</v>
      </c>
      <c r="P28" s="281"/>
      <c r="Q28" s="55"/>
      <c r="R28" s="281"/>
      <c r="S28" s="50" t="s">
        <v>17</v>
      </c>
      <c r="T28" s="281"/>
      <c r="U28" s="54" t="s">
        <v>36</v>
      </c>
      <c r="V28" s="58"/>
      <c r="W28" s="55" t="s">
        <v>2</v>
      </c>
      <c r="X28" s="51">
        <v>6</v>
      </c>
      <c r="Y28" s="55"/>
      <c r="Z28" s="51" t="s">
        <v>35</v>
      </c>
      <c r="AB28" s="57"/>
    </row>
    <row r="29" spans="2:28" x14ac:dyDescent="0.4">
      <c r="B29" s="50">
        <v>24</v>
      </c>
      <c r="C29" s="51" t="s">
        <v>60</v>
      </c>
      <c r="D29" s="52" t="str">
        <f t="shared" si="2"/>
        <v>x</v>
      </c>
      <c r="E29" s="50" t="s">
        <v>16</v>
      </c>
      <c r="F29" s="58"/>
      <c r="G29" s="50" t="s">
        <v>17</v>
      </c>
      <c r="H29" s="58"/>
      <c r="I29" s="54" t="s">
        <v>36</v>
      </c>
      <c r="J29" s="58"/>
      <c r="K29" s="55" t="s">
        <v>2</v>
      </c>
      <c r="L29" s="51">
        <v>7</v>
      </c>
      <c r="N29" s="281"/>
      <c r="O29" s="50" t="s">
        <v>17</v>
      </c>
      <c r="P29" s="281"/>
      <c r="Q29" s="55"/>
      <c r="R29" s="281"/>
      <c r="S29" s="50" t="s">
        <v>17</v>
      </c>
      <c r="T29" s="281"/>
      <c r="U29" s="54" t="s">
        <v>36</v>
      </c>
      <c r="V29" s="58"/>
      <c r="W29" s="55" t="s">
        <v>2</v>
      </c>
      <c r="X29" s="51">
        <v>7</v>
      </c>
      <c r="Y29" s="55"/>
      <c r="Z29" s="51" t="s">
        <v>35</v>
      </c>
      <c r="AB29" s="57"/>
    </row>
    <row r="30" spans="2:28" x14ac:dyDescent="0.4">
      <c r="B30" s="50">
        <v>25</v>
      </c>
      <c r="C30" s="51" t="s">
        <v>61</v>
      </c>
      <c r="D30" s="52" t="str">
        <f t="shared" si="2"/>
        <v>y</v>
      </c>
      <c r="E30" s="50" t="s">
        <v>16</v>
      </c>
      <c r="F30" s="58"/>
      <c r="G30" s="50" t="s">
        <v>17</v>
      </c>
      <c r="H30" s="58"/>
      <c r="I30" s="54" t="s">
        <v>36</v>
      </c>
      <c r="J30" s="58"/>
      <c r="K30" s="55" t="s">
        <v>2</v>
      </c>
      <c r="L30" s="51">
        <v>8</v>
      </c>
      <c r="N30" s="281"/>
      <c r="O30" s="50" t="s">
        <v>17</v>
      </c>
      <c r="P30" s="281"/>
      <c r="Q30" s="55"/>
      <c r="R30" s="281"/>
      <c r="S30" s="50" t="s">
        <v>17</v>
      </c>
      <c r="T30" s="281"/>
      <c r="U30" s="54" t="s">
        <v>36</v>
      </c>
      <c r="V30" s="58"/>
      <c r="W30" s="55" t="s">
        <v>2</v>
      </c>
      <c r="X30" s="51">
        <v>8</v>
      </c>
      <c r="Y30" s="55"/>
      <c r="Z30" s="51" t="s">
        <v>35</v>
      </c>
      <c r="AB30" s="57"/>
    </row>
    <row r="31" spans="2:28" x14ac:dyDescent="0.4">
      <c r="B31" s="50">
        <v>26</v>
      </c>
      <c r="C31" s="51" t="s">
        <v>62</v>
      </c>
      <c r="D31" s="52" t="str">
        <f t="shared" si="2"/>
        <v>z</v>
      </c>
      <c r="E31" s="50" t="s">
        <v>16</v>
      </c>
      <c r="F31" s="58"/>
      <c r="G31" s="50" t="s">
        <v>17</v>
      </c>
      <c r="H31" s="58"/>
      <c r="I31" s="54" t="s">
        <v>36</v>
      </c>
      <c r="J31" s="58"/>
      <c r="K31" s="55" t="s">
        <v>2</v>
      </c>
      <c r="L31" s="51">
        <v>1</v>
      </c>
      <c r="N31" s="281"/>
      <c r="O31" s="50" t="s">
        <v>17</v>
      </c>
      <c r="P31" s="281"/>
      <c r="Q31" s="55"/>
      <c r="R31" s="281"/>
      <c r="S31" s="50" t="s">
        <v>17</v>
      </c>
      <c r="T31" s="281"/>
      <c r="U31" s="54" t="s">
        <v>36</v>
      </c>
      <c r="V31" s="58"/>
      <c r="W31" s="55" t="s">
        <v>2</v>
      </c>
      <c r="X31" s="51" t="s">
        <v>35</v>
      </c>
      <c r="Y31" s="55"/>
      <c r="Z31" s="51">
        <v>1</v>
      </c>
      <c r="AB31" s="57"/>
    </row>
    <row r="32" spans="2:28" x14ac:dyDescent="0.4">
      <c r="B32" s="50">
        <v>27</v>
      </c>
      <c r="C32" s="51" t="s">
        <v>60</v>
      </c>
      <c r="D32" s="52" t="str">
        <f t="shared" si="2"/>
        <v>x</v>
      </c>
      <c r="E32" s="50" t="s">
        <v>16</v>
      </c>
      <c r="F32" s="58"/>
      <c r="G32" s="50" t="s">
        <v>17</v>
      </c>
      <c r="H32" s="58"/>
      <c r="I32" s="54" t="s">
        <v>36</v>
      </c>
      <c r="J32" s="58"/>
      <c r="K32" s="55" t="s">
        <v>2</v>
      </c>
      <c r="L32" s="51">
        <v>2</v>
      </c>
      <c r="N32" s="281"/>
      <c r="O32" s="50" t="s">
        <v>17</v>
      </c>
      <c r="P32" s="281"/>
      <c r="Q32" s="55"/>
      <c r="R32" s="281"/>
      <c r="S32" s="50" t="s">
        <v>17</v>
      </c>
      <c r="T32" s="281"/>
      <c r="U32" s="54" t="s">
        <v>36</v>
      </c>
      <c r="V32" s="58"/>
      <c r="W32" s="55" t="s">
        <v>2</v>
      </c>
      <c r="X32" s="51" t="s">
        <v>35</v>
      </c>
      <c r="Y32" s="55"/>
      <c r="Z32" s="51">
        <v>2</v>
      </c>
      <c r="AB32" s="57"/>
    </row>
    <row r="33" spans="2:28" x14ac:dyDescent="0.4">
      <c r="B33" s="50">
        <v>28</v>
      </c>
      <c r="C33" s="51" t="s">
        <v>63</v>
      </c>
      <c r="D33" s="52" t="str">
        <f t="shared" si="2"/>
        <v>aa</v>
      </c>
      <c r="E33" s="50" t="s">
        <v>16</v>
      </c>
      <c r="F33" s="58"/>
      <c r="G33" s="50" t="s">
        <v>17</v>
      </c>
      <c r="H33" s="58"/>
      <c r="I33" s="54" t="s">
        <v>36</v>
      </c>
      <c r="J33" s="58"/>
      <c r="K33" s="55" t="s">
        <v>2</v>
      </c>
      <c r="L33" s="51">
        <v>3</v>
      </c>
      <c r="N33" s="281"/>
      <c r="O33" s="50" t="s">
        <v>17</v>
      </c>
      <c r="P33" s="281"/>
      <c r="Q33" s="55"/>
      <c r="R33" s="281"/>
      <c r="S33" s="50" t="s">
        <v>17</v>
      </c>
      <c r="T33" s="281"/>
      <c r="U33" s="54" t="s">
        <v>36</v>
      </c>
      <c r="V33" s="58"/>
      <c r="W33" s="55" t="s">
        <v>2</v>
      </c>
      <c r="X33" s="51" t="s">
        <v>35</v>
      </c>
      <c r="Y33" s="55"/>
      <c r="Z33" s="51">
        <v>3</v>
      </c>
      <c r="AB33" s="57"/>
    </row>
    <row r="34" spans="2:28" x14ac:dyDescent="0.4">
      <c r="B34" s="50">
        <v>29</v>
      </c>
      <c r="C34" s="51" t="s">
        <v>64</v>
      </c>
      <c r="D34" s="52" t="str">
        <f t="shared" si="2"/>
        <v>ab</v>
      </c>
      <c r="E34" s="50" t="s">
        <v>16</v>
      </c>
      <c r="F34" s="58"/>
      <c r="G34" s="50" t="s">
        <v>17</v>
      </c>
      <c r="H34" s="58"/>
      <c r="I34" s="54" t="s">
        <v>36</v>
      </c>
      <c r="J34" s="58"/>
      <c r="K34" s="55" t="s">
        <v>2</v>
      </c>
      <c r="L34" s="51">
        <v>4</v>
      </c>
      <c r="N34" s="281"/>
      <c r="O34" s="50" t="s">
        <v>17</v>
      </c>
      <c r="P34" s="281"/>
      <c r="Q34" s="55"/>
      <c r="R34" s="281"/>
      <c r="S34" s="50" t="s">
        <v>17</v>
      </c>
      <c r="T34" s="281"/>
      <c r="U34" s="54" t="s">
        <v>36</v>
      </c>
      <c r="V34" s="58"/>
      <c r="W34" s="55" t="s">
        <v>2</v>
      </c>
      <c r="X34" s="51" t="s">
        <v>35</v>
      </c>
      <c r="Y34" s="55"/>
      <c r="Z34" s="51">
        <v>4</v>
      </c>
      <c r="AB34" s="57"/>
    </row>
    <row r="35" spans="2:28" x14ac:dyDescent="0.4">
      <c r="B35" s="50">
        <v>30</v>
      </c>
      <c r="C35" s="51" t="s">
        <v>65</v>
      </c>
      <c r="D35" s="52" t="str">
        <f t="shared" si="2"/>
        <v>ac</v>
      </c>
      <c r="E35" s="50" t="s">
        <v>16</v>
      </c>
      <c r="F35" s="58"/>
      <c r="G35" s="50" t="s">
        <v>17</v>
      </c>
      <c r="H35" s="58"/>
      <c r="I35" s="54" t="s">
        <v>36</v>
      </c>
      <c r="J35" s="58"/>
      <c r="K35" s="55" t="s">
        <v>2</v>
      </c>
      <c r="L35" s="51">
        <v>5</v>
      </c>
      <c r="N35" s="281"/>
      <c r="O35" s="50" t="s">
        <v>17</v>
      </c>
      <c r="P35" s="281"/>
      <c r="Q35" s="55"/>
      <c r="R35" s="281"/>
      <c r="S35" s="50" t="s">
        <v>17</v>
      </c>
      <c r="T35" s="281"/>
      <c r="U35" s="54" t="s">
        <v>36</v>
      </c>
      <c r="V35" s="58"/>
      <c r="W35" s="55" t="s">
        <v>2</v>
      </c>
      <c r="X35" s="51" t="s">
        <v>35</v>
      </c>
      <c r="Y35" s="55"/>
      <c r="Z35" s="51">
        <v>5</v>
      </c>
      <c r="AB35" s="57"/>
    </row>
    <row r="36" spans="2:28" x14ac:dyDescent="0.4">
      <c r="B36" s="50">
        <v>31</v>
      </c>
      <c r="C36" s="51" t="s">
        <v>66</v>
      </c>
      <c r="D36" s="52" t="str">
        <f t="shared" si="2"/>
        <v>ad</v>
      </c>
      <c r="E36" s="50" t="s">
        <v>16</v>
      </c>
      <c r="F36" s="58"/>
      <c r="G36" s="50" t="s">
        <v>17</v>
      </c>
      <c r="H36" s="58"/>
      <c r="I36" s="54" t="s">
        <v>36</v>
      </c>
      <c r="J36" s="58"/>
      <c r="K36" s="55" t="s">
        <v>2</v>
      </c>
      <c r="L36" s="51">
        <v>6</v>
      </c>
      <c r="N36" s="281"/>
      <c r="O36" s="50" t="s">
        <v>17</v>
      </c>
      <c r="P36" s="281"/>
      <c r="Q36" s="55"/>
      <c r="R36" s="281"/>
      <c r="S36" s="50" t="s">
        <v>17</v>
      </c>
      <c r="T36" s="281"/>
      <c r="U36" s="54" t="s">
        <v>36</v>
      </c>
      <c r="V36" s="58"/>
      <c r="W36" s="55" t="s">
        <v>2</v>
      </c>
      <c r="X36" s="51" t="s">
        <v>35</v>
      </c>
      <c r="Y36" s="55"/>
      <c r="Z36" s="51">
        <v>6</v>
      </c>
      <c r="AB36" s="57"/>
    </row>
    <row r="37" spans="2:28" x14ac:dyDescent="0.4">
      <c r="B37" s="50">
        <v>32</v>
      </c>
      <c r="C37" s="51" t="s">
        <v>67</v>
      </c>
      <c r="D37" s="52" t="str">
        <f t="shared" si="2"/>
        <v>ae</v>
      </c>
      <c r="E37" s="50" t="s">
        <v>16</v>
      </c>
      <c r="F37" s="58"/>
      <c r="G37" s="50" t="s">
        <v>17</v>
      </c>
      <c r="H37" s="58"/>
      <c r="I37" s="54" t="s">
        <v>36</v>
      </c>
      <c r="J37" s="58"/>
      <c r="K37" s="55" t="s">
        <v>2</v>
      </c>
      <c r="L37" s="51">
        <v>7</v>
      </c>
      <c r="N37" s="281"/>
      <c r="O37" s="50" t="s">
        <v>17</v>
      </c>
      <c r="P37" s="281"/>
      <c r="Q37" s="55"/>
      <c r="R37" s="281"/>
      <c r="S37" s="50" t="s">
        <v>17</v>
      </c>
      <c r="T37" s="281"/>
      <c r="U37" s="54" t="s">
        <v>36</v>
      </c>
      <c r="V37" s="58"/>
      <c r="W37" s="55" t="s">
        <v>2</v>
      </c>
      <c r="X37" s="51" t="s">
        <v>35</v>
      </c>
      <c r="Y37" s="55"/>
      <c r="Z37" s="51">
        <v>7</v>
      </c>
      <c r="AB37" s="57"/>
    </row>
    <row r="38" spans="2:28" x14ac:dyDescent="0.4">
      <c r="B38" s="50">
        <v>33</v>
      </c>
      <c r="C38" s="51" t="s">
        <v>68</v>
      </c>
      <c r="D38" s="52" t="str">
        <f t="shared" si="2"/>
        <v>af</v>
      </c>
      <c r="E38" s="50" t="s">
        <v>16</v>
      </c>
      <c r="F38" s="58"/>
      <c r="G38" s="50" t="s">
        <v>17</v>
      </c>
      <c r="H38" s="58"/>
      <c r="I38" s="54" t="s">
        <v>36</v>
      </c>
      <c r="J38" s="58"/>
      <c r="K38" s="55" t="s">
        <v>2</v>
      </c>
      <c r="L38" s="51">
        <v>8</v>
      </c>
      <c r="N38" s="281"/>
      <c r="O38" s="50" t="s">
        <v>17</v>
      </c>
      <c r="P38" s="281"/>
      <c r="Q38" s="55"/>
      <c r="R38" s="281"/>
      <c r="S38" s="50" t="s">
        <v>17</v>
      </c>
      <c r="T38" s="281"/>
      <c r="U38" s="54" t="s">
        <v>36</v>
      </c>
      <c r="V38" s="58"/>
      <c r="W38" s="55" t="s">
        <v>2</v>
      </c>
      <c r="X38" s="51" t="s">
        <v>35</v>
      </c>
      <c r="Y38" s="55"/>
      <c r="Z38" s="51">
        <v>8</v>
      </c>
      <c r="AB38" s="57"/>
    </row>
    <row r="39" spans="2:28" x14ac:dyDescent="0.4">
      <c r="B39" s="50">
        <v>34</v>
      </c>
      <c r="C39" s="59" t="s">
        <v>70</v>
      </c>
      <c r="D39" s="52"/>
      <c r="E39" s="50" t="s">
        <v>16</v>
      </c>
      <c r="F39" s="53"/>
      <c r="G39" s="50" t="s">
        <v>17</v>
      </c>
      <c r="H39" s="53"/>
      <c r="I39" s="54" t="s">
        <v>36</v>
      </c>
      <c r="J39" s="53">
        <v>0</v>
      </c>
      <c r="K39" s="55" t="s">
        <v>2</v>
      </c>
      <c r="L39" s="56" t="str">
        <f t="shared" ref="L39:L40" si="8">IF(OR(F39="",H39=""),"",(H39+IF(F39&gt;H39,1,0)-F39-J39)*24)</f>
        <v/>
      </c>
      <c r="N39" s="194">
        <f t="shared" ref="N39:N46" si="9">$N$6</f>
        <v>0.29166666666666669</v>
      </c>
      <c r="O39" s="45" t="s">
        <v>17</v>
      </c>
      <c r="P39" s="194">
        <f t="shared" ref="P39:P46" si="10">$P$6</f>
        <v>0.83333333333333337</v>
      </c>
      <c r="R39" s="192" t="str">
        <f t="shared" ref="R39:R47" si="11">IF(F39="","",IF(F39&lt;N39,N39,IF(F39&gt;=P39,"",F39)))</f>
        <v/>
      </c>
      <c r="S39" s="45" t="s">
        <v>17</v>
      </c>
      <c r="T39" s="192" t="str">
        <f t="shared" ref="T39:T47" si="12">IF(H39="","",IF(H39&gt;F39,IF(H39&lt;P39,H39,P39),P39))</f>
        <v/>
      </c>
      <c r="U39" s="280" t="s">
        <v>36</v>
      </c>
      <c r="V39" s="53">
        <v>0</v>
      </c>
      <c r="W39" s="46" t="s">
        <v>2</v>
      </c>
      <c r="X39" s="56" t="str">
        <f t="shared" ref="X39:X40" si="13">IF(R39="","",IF((T39+IF(R39&gt;T39,1,0)-R39-V39)*24=0,"",(T39+IF(R39&gt;T39,1,0)-R39-V39)*24))</f>
        <v/>
      </c>
      <c r="Z39" s="56" t="str">
        <f t="shared" ref="Z39:Z40" si="14">IF(X39="",L39,IF(OR(L39-X39=0,L39-X39&lt;0),"-",L39-X39))</f>
        <v/>
      </c>
      <c r="AB39" s="57"/>
    </row>
    <row r="40" spans="2:28" x14ac:dyDescent="0.4">
      <c r="B40" s="50"/>
      <c r="C40" s="60" t="s">
        <v>35</v>
      </c>
      <c r="D40" s="52"/>
      <c r="E40" s="50" t="s">
        <v>16</v>
      </c>
      <c r="F40" s="53"/>
      <c r="G40" s="50" t="s">
        <v>17</v>
      </c>
      <c r="H40" s="53"/>
      <c r="I40" s="54" t="s">
        <v>36</v>
      </c>
      <c r="J40" s="53">
        <v>0</v>
      </c>
      <c r="K40" s="55" t="s">
        <v>2</v>
      </c>
      <c r="L40" s="56" t="str">
        <f t="shared" si="8"/>
        <v/>
      </c>
      <c r="N40" s="194">
        <f t="shared" si="9"/>
        <v>0.29166666666666669</v>
      </c>
      <c r="O40" s="45" t="s">
        <v>17</v>
      </c>
      <c r="P40" s="194">
        <f t="shared" si="10"/>
        <v>0.83333333333333337</v>
      </c>
      <c r="R40" s="192" t="str">
        <f t="shared" si="11"/>
        <v/>
      </c>
      <c r="S40" s="45" t="s">
        <v>17</v>
      </c>
      <c r="T40" s="192" t="str">
        <f t="shared" si="12"/>
        <v/>
      </c>
      <c r="U40" s="280" t="s">
        <v>36</v>
      </c>
      <c r="V40" s="53">
        <v>0</v>
      </c>
      <c r="W40" s="46" t="s">
        <v>2</v>
      </c>
      <c r="X40" s="56" t="str">
        <f t="shared" si="13"/>
        <v/>
      </c>
      <c r="Z40" s="56" t="str">
        <f t="shared" si="14"/>
        <v/>
      </c>
      <c r="AB40" s="57"/>
    </row>
    <row r="41" spans="2:28" x14ac:dyDescent="0.4">
      <c r="B41" s="50"/>
      <c r="C41" s="61" t="s">
        <v>35</v>
      </c>
      <c r="D41" s="52" t="str">
        <f>C39</f>
        <v>ag</v>
      </c>
      <c r="E41" s="50" t="s">
        <v>16</v>
      </c>
      <c r="F41" s="53" t="s">
        <v>35</v>
      </c>
      <c r="G41" s="50" t="s">
        <v>17</v>
      </c>
      <c r="H41" s="53" t="s">
        <v>35</v>
      </c>
      <c r="I41" s="54" t="s">
        <v>36</v>
      </c>
      <c r="J41" s="53" t="s">
        <v>35</v>
      </c>
      <c r="K41" s="55" t="s">
        <v>2</v>
      </c>
      <c r="L41" s="56" t="str">
        <f>IF(OR(L39="",L40=""),"",L39+L40)</f>
        <v/>
      </c>
      <c r="N41" s="194" t="s">
        <v>35</v>
      </c>
      <c r="O41" s="45" t="s">
        <v>17</v>
      </c>
      <c r="P41" s="194" t="s">
        <v>35</v>
      </c>
      <c r="R41" s="192" t="str">
        <f t="shared" si="11"/>
        <v/>
      </c>
      <c r="S41" s="45" t="s">
        <v>17</v>
      </c>
      <c r="T41" s="192" t="str">
        <f t="shared" si="12"/>
        <v>-</v>
      </c>
      <c r="U41" s="280" t="s">
        <v>36</v>
      </c>
      <c r="V41" s="53" t="s">
        <v>222</v>
      </c>
      <c r="W41" s="46" t="s">
        <v>2</v>
      </c>
      <c r="X41" s="56" t="str">
        <f>IF(OR(X39="",X40=""),"",X39+X40)</f>
        <v/>
      </c>
      <c r="Z41" s="56" t="str">
        <f>IF(X41="",L41,IF(OR(L41-X41=0,L41-X41&lt;0),"-",L41-X41))</f>
        <v/>
      </c>
      <c r="AB41" s="57" t="s">
        <v>95</v>
      </c>
    </row>
    <row r="42" spans="2:28" x14ac:dyDescent="0.4">
      <c r="B42" s="50"/>
      <c r="C42" s="59" t="s">
        <v>96</v>
      </c>
      <c r="D42" s="52"/>
      <c r="E42" s="50" t="s">
        <v>16</v>
      </c>
      <c r="F42" s="53"/>
      <c r="G42" s="50" t="s">
        <v>17</v>
      </c>
      <c r="H42" s="53"/>
      <c r="I42" s="54" t="s">
        <v>36</v>
      </c>
      <c r="J42" s="53">
        <v>0</v>
      </c>
      <c r="K42" s="55" t="s">
        <v>2</v>
      </c>
      <c r="L42" s="56" t="str">
        <f t="shared" ref="L42:L43" si="15">IF(OR(F42="",H42=""),"",(H42+IF(F42&gt;H42,1,0)-F42-J42)*24)</f>
        <v/>
      </c>
      <c r="N42" s="194">
        <f t="shared" si="9"/>
        <v>0.29166666666666669</v>
      </c>
      <c r="O42" s="45" t="s">
        <v>17</v>
      </c>
      <c r="P42" s="194">
        <f t="shared" si="10"/>
        <v>0.83333333333333337</v>
      </c>
      <c r="R42" s="192" t="str">
        <f t="shared" si="11"/>
        <v/>
      </c>
      <c r="S42" s="45" t="s">
        <v>17</v>
      </c>
      <c r="T42" s="192" t="str">
        <f t="shared" si="12"/>
        <v/>
      </c>
      <c r="U42" s="280" t="s">
        <v>36</v>
      </c>
      <c r="V42" s="53">
        <v>0</v>
      </c>
      <c r="W42" s="46" t="s">
        <v>2</v>
      </c>
      <c r="X42" s="56" t="str">
        <f t="shared" ref="X42:X43" si="16">IF(R42="","",IF((T42+IF(R42&gt;T42,1,0)-R42-V42)*24=0,"",(T42+IF(R42&gt;T42,1,0)-R42-V42)*24))</f>
        <v/>
      </c>
      <c r="Z42" s="56" t="str">
        <f t="shared" ref="Z42:Z43" si="17">IF(X42="",L42,IF(OR(L42-X42=0,L42-X42&lt;0),"-",L42-X42))</f>
        <v/>
      </c>
      <c r="AB42" s="57"/>
    </row>
    <row r="43" spans="2:28" x14ac:dyDescent="0.4">
      <c r="B43" s="50">
        <v>35</v>
      </c>
      <c r="C43" s="60" t="s">
        <v>35</v>
      </c>
      <c r="D43" s="52"/>
      <c r="E43" s="50" t="s">
        <v>16</v>
      </c>
      <c r="F43" s="53"/>
      <c r="G43" s="50" t="s">
        <v>17</v>
      </c>
      <c r="H43" s="53"/>
      <c r="I43" s="54" t="s">
        <v>36</v>
      </c>
      <c r="J43" s="53">
        <v>0</v>
      </c>
      <c r="K43" s="55" t="s">
        <v>2</v>
      </c>
      <c r="L43" s="56" t="str">
        <f t="shared" si="15"/>
        <v/>
      </c>
      <c r="N43" s="194">
        <f t="shared" si="9"/>
        <v>0.29166666666666669</v>
      </c>
      <c r="O43" s="45" t="s">
        <v>17</v>
      </c>
      <c r="P43" s="194">
        <f t="shared" si="10"/>
        <v>0.83333333333333337</v>
      </c>
      <c r="R43" s="192" t="str">
        <f t="shared" si="11"/>
        <v/>
      </c>
      <c r="S43" s="45" t="s">
        <v>17</v>
      </c>
      <c r="T43" s="192" t="str">
        <f t="shared" si="12"/>
        <v/>
      </c>
      <c r="U43" s="280" t="s">
        <v>36</v>
      </c>
      <c r="V43" s="53">
        <v>0</v>
      </c>
      <c r="W43" s="46" t="s">
        <v>2</v>
      </c>
      <c r="X43" s="56" t="str">
        <f t="shared" si="16"/>
        <v/>
      </c>
      <c r="Z43" s="56" t="str">
        <f t="shared" si="17"/>
        <v/>
      </c>
      <c r="AB43" s="57"/>
    </row>
    <row r="44" spans="2:28" x14ac:dyDescent="0.4">
      <c r="B44" s="50"/>
      <c r="C44" s="61" t="s">
        <v>35</v>
      </c>
      <c r="D44" s="52" t="str">
        <f>C42</f>
        <v>ah</v>
      </c>
      <c r="E44" s="50" t="s">
        <v>16</v>
      </c>
      <c r="F44" s="53" t="s">
        <v>35</v>
      </c>
      <c r="G44" s="50" t="s">
        <v>17</v>
      </c>
      <c r="H44" s="53" t="s">
        <v>35</v>
      </c>
      <c r="I44" s="54" t="s">
        <v>36</v>
      </c>
      <c r="J44" s="53" t="s">
        <v>35</v>
      </c>
      <c r="K44" s="55" t="s">
        <v>2</v>
      </c>
      <c r="L44" s="56" t="str">
        <f>IF(OR(L42="",L43=""),"",L42+L43)</f>
        <v/>
      </c>
      <c r="N44" s="194" t="s">
        <v>35</v>
      </c>
      <c r="O44" s="45" t="s">
        <v>17</v>
      </c>
      <c r="P44" s="194" t="s">
        <v>35</v>
      </c>
      <c r="R44" s="192" t="str">
        <f t="shared" si="11"/>
        <v/>
      </c>
      <c r="S44" s="45" t="s">
        <v>17</v>
      </c>
      <c r="T44" s="192" t="str">
        <f t="shared" si="12"/>
        <v>-</v>
      </c>
      <c r="U44" s="280" t="s">
        <v>36</v>
      </c>
      <c r="V44" s="53" t="s">
        <v>222</v>
      </c>
      <c r="W44" s="46" t="s">
        <v>2</v>
      </c>
      <c r="X44" s="56" t="str">
        <f>IF(OR(X42="",X43=""),"",X42+X43)</f>
        <v/>
      </c>
      <c r="Z44" s="56" t="str">
        <f>IF(X44="",L44,IF(OR(L44-X44=0,L44-X44&lt;0),"-",L44-X44))</f>
        <v/>
      </c>
      <c r="AB44" s="57" t="s">
        <v>97</v>
      </c>
    </row>
    <row r="45" spans="2:28" x14ac:dyDescent="0.4">
      <c r="B45" s="50"/>
      <c r="C45" s="59" t="s">
        <v>98</v>
      </c>
      <c r="D45" s="52"/>
      <c r="E45" s="50" t="s">
        <v>16</v>
      </c>
      <c r="F45" s="53"/>
      <c r="G45" s="50" t="s">
        <v>17</v>
      </c>
      <c r="H45" s="53"/>
      <c r="I45" s="54" t="s">
        <v>36</v>
      </c>
      <c r="J45" s="53">
        <v>0</v>
      </c>
      <c r="K45" s="55" t="s">
        <v>2</v>
      </c>
      <c r="L45" s="56" t="str">
        <f t="shared" ref="L45:L46" si="18">IF(OR(F45="",H45=""),"",(H45+IF(F45&gt;H45,1,0)-F45-J45)*24)</f>
        <v/>
      </c>
      <c r="N45" s="194">
        <f t="shared" si="9"/>
        <v>0.29166666666666669</v>
      </c>
      <c r="O45" s="45" t="s">
        <v>17</v>
      </c>
      <c r="P45" s="194">
        <f t="shared" si="10"/>
        <v>0.83333333333333337</v>
      </c>
      <c r="R45" s="192" t="str">
        <f t="shared" si="11"/>
        <v/>
      </c>
      <c r="S45" s="45" t="s">
        <v>17</v>
      </c>
      <c r="T45" s="192" t="str">
        <f t="shared" si="12"/>
        <v/>
      </c>
      <c r="U45" s="280" t="s">
        <v>36</v>
      </c>
      <c r="V45" s="53">
        <v>0</v>
      </c>
      <c r="W45" s="46" t="s">
        <v>2</v>
      </c>
      <c r="X45" s="56" t="str">
        <f t="shared" ref="X45:X46" si="19">IF(R45="","",IF((T45+IF(R45&gt;T45,1,0)-R45-V45)*24=0,"",(T45+IF(R45&gt;T45,1,0)-R45-V45)*24))</f>
        <v/>
      </c>
      <c r="Z45" s="56" t="str">
        <f t="shared" ref="Z45:Z46" si="20">IF(X45="",L45,IF(OR(L45-X45=0,L45-X45&lt;0),"-",L45-X45))</f>
        <v/>
      </c>
      <c r="AB45" s="57"/>
    </row>
    <row r="46" spans="2:28" x14ac:dyDescent="0.4">
      <c r="B46" s="50">
        <v>36</v>
      </c>
      <c r="C46" s="60" t="s">
        <v>35</v>
      </c>
      <c r="D46" s="52"/>
      <c r="E46" s="50" t="s">
        <v>16</v>
      </c>
      <c r="F46" s="53"/>
      <c r="G46" s="50" t="s">
        <v>17</v>
      </c>
      <c r="H46" s="53"/>
      <c r="I46" s="54" t="s">
        <v>36</v>
      </c>
      <c r="J46" s="53">
        <v>0</v>
      </c>
      <c r="K46" s="55" t="s">
        <v>2</v>
      </c>
      <c r="L46" s="56" t="str">
        <f t="shared" si="18"/>
        <v/>
      </c>
      <c r="N46" s="194">
        <f t="shared" si="9"/>
        <v>0.29166666666666669</v>
      </c>
      <c r="O46" s="45" t="s">
        <v>17</v>
      </c>
      <c r="P46" s="194">
        <f t="shared" si="10"/>
        <v>0.83333333333333337</v>
      </c>
      <c r="R46" s="192" t="str">
        <f t="shared" si="11"/>
        <v/>
      </c>
      <c r="S46" s="45" t="s">
        <v>17</v>
      </c>
      <c r="T46" s="192" t="str">
        <f t="shared" si="12"/>
        <v/>
      </c>
      <c r="U46" s="280" t="s">
        <v>36</v>
      </c>
      <c r="V46" s="53">
        <v>0</v>
      </c>
      <c r="W46" s="46" t="s">
        <v>2</v>
      </c>
      <c r="X46" s="56" t="str">
        <f t="shared" si="19"/>
        <v/>
      </c>
      <c r="Z46" s="56" t="str">
        <f t="shared" si="20"/>
        <v/>
      </c>
      <c r="AB46" s="57"/>
    </row>
    <row r="47" spans="2:28" x14ac:dyDescent="0.4">
      <c r="B47" s="50"/>
      <c r="C47" s="61" t="s">
        <v>35</v>
      </c>
      <c r="D47" s="52" t="str">
        <f>C45</f>
        <v>ai</v>
      </c>
      <c r="E47" s="50" t="s">
        <v>16</v>
      </c>
      <c r="F47" s="53" t="s">
        <v>35</v>
      </c>
      <c r="G47" s="50" t="s">
        <v>17</v>
      </c>
      <c r="H47" s="53" t="s">
        <v>35</v>
      </c>
      <c r="I47" s="54" t="s">
        <v>36</v>
      </c>
      <c r="J47" s="53" t="s">
        <v>35</v>
      </c>
      <c r="K47" s="55" t="s">
        <v>2</v>
      </c>
      <c r="L47" s="56" t="str">
        <f>IF(OR(L45="",L46=""),"",L45+L46)</f>
        <v/>
      </c>
      <c r="N47" s="194" t="s">
        <v>35</v>
      </c>
      <c r="O47" s="45" t="s">
        <v>17</v>
      </c>
      <c r="P47" s="194" t="s">
        <v>35</v>
      </c>
      <c r="R47" s="192" t="str">
        <f t="shared" si="11"/>
        <v/>
      </c>
      <c r="S47" s="45" t="s">
        <v>17</v>
      </c>
      <c r="T47" s="192" t="str">
        <f t="shared" si="12"/>
        <v>-</v>
      </c>
      <c r="U47" s="280" t="s">
        <v>36</v>
      </c>
      <c r="V47" s="53" t="s">
        <v>222</v>
      </c>
      <c r="W47" s="46" t="s">
        <v>2</v>
      </c>
      <c r="X47" s="56" t="str">
        <f>IF(OR(X45="",X46=""),"",X45+X46)</f>
        <v/>
      </c>
      <c r="Z47" s="56" t="str">
        <f>IF(X47="",L47,IF(OR(L47-X47=0,L47-X47&lt;0),"-",L47-X47))</f>
        <v/>
      </c>
      <c r="AB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3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8DFB-054A-4E78-A86E-6938A8D22874}">
  <sheetPr>
    <pageSetUpPr fitToPage="1"/>
  </sheetPr>
  <dimension ref="B1:BS116"/>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256</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257</v>
      </c>
      <c r="C16" s="28"/>
      <c r="D16" s="27"/>
    </row>
    <row r="17" spans="2:4" s="17" customFormat="1" ht="20.25" customHeight="1" x14ac:dyDescent="0.4">
      <c r="B17" s="27" t="s">
        <v>258</v>
      </c>
      <c r="C17" s="28"/>
      <c r="D17" s="27"/>
    </row>
    <row r="18" spans="2:4" s="17" customFormat="1" ht="20.25" customHeight="1" x14ac:dyDescent="0.4">
      <c r="B18" s="27" t="s">
        <v>259</v>
      </c>
      <c r="C18" s="28"/>
      <c r="D18" s="27"/>
    </row>
    <row r="19" spans="2:4" s="17" customFormat="1" ht="20.25" customHeight="1" x14ac:dyDescent="0.4">
      <c r="B19" s="27"/>
      <c r="C19" s="28"/>
      <c r="D19" s="27"/>
    </row>
    <row r="20" spans="2:4" s="17" customFormat="1" ht="20.25" customHeight="1" x14ac:dyDescent="0.4">
      <c r="B20" s="27" t="s">
        <v>260</v>
      </c>
      <c r="C20" s="28"/>
      <c r="D20" s="27"/>
    </row>
    <row r="21" spans="2:4" s="17" customFormat="1" ht="20.25" customHeight="1" x14ac:dyDescent="0.4">
      <c r="B21" s="27" t="s">
        <v>261</v>
      </c>
      <c r="C21" s="28"/>
      <c r="D21" s="27"/>
    </row>
    <row r="22" spans="2:4" s="17" customFormat="1" ht="20.25" customHeight="1" x14ac:dyDescent="0.4">
      <c r="B22" s="27"/>
      <c r="C22" s="28"/>
      <c r="D22" s="27"/>
    </row>
    <row r="23" spans="2:4" s="17" customFormat="1" ht="20.25" customHeight="1" x14ac:dyDescent="0.4">
      <c r="B23" s="27" t="s">
        <v>262</v>
      </c>
      <c r="C23" s="28"/>
      <c r="D23" s="27"/>
    </row>
    <row r="24" spans="2:4" s="17" customFormat="1" ht="20.25" customHeight="1" x14ac:dyDescent="0.4">
      <c r="B24" s="27"/>
      <c r="C24" s="28"/>
      <c r="D24" s="27"/>
    </row>
    <row r="25" spans="2:4" s="17" customFormat="1" ht="17.25" customHeight="1" x14ac:dyDescent="0.4">
      <c r="B25" s="27" t="s">
        <v>263</v>
      </c>
      <c r="C25" s="27"/>
      <c r="D25" s="27"/>
    </row>
    <row r="26" spans="2:4" s="17" customFormat="1" ht="17.25" customHeight="1" x14ac:dyDescent="0.4">
      <c r="B26" s="27" t="s">
        <v>177</v>
      </c>
      <c r="C26" s="27"/>
      <c r="D26" s="27"/>
    </row>
    <row r="27" spans="2:4" s="17" customFormat="1" ht="17.25" customHeight="1" x14ac:dyDescent="0.4">
      <c r="B27" s="27"/>
      <c r="C27" s="27"/>
      <c r="D27" s="27"/>
    </row>
    <row r="28" spans="2:4" s="17" customFormat="1" ht="17.25" customHeight="1" x14ac:dyDescent="0.4">
      <c r="B28" s="27"/>
      <c r="C28" s="18" t="s">
        <v>19</v>
      </c>
      <c r="D28" s="18" t="s">
        <v>3</v>
      </c>
    </row>
    <row r="29" spans="2:4" s="17" customFormat="1" ht="17.25" customHeight="1" x14ac:dyDescent="0.4">
      <c r="B29" s="27"/>
      <c r="C29" s="18">
        <v>1</v>
      </c>
      <c r="D29" s="31" t="s">
        <v>69</v>
      </c>
    </row>
    <row r="30" spans="2:4" s="17" customFormat="1" ht="17.25" customHeight="1" x14ac:dyDescent="0.4">
      <c r="B30" s="27"/>
      <c r="C30" s="18">
        <v>2</v>
      </c>
      <c r="D30" s="31" t="s">
        <v>211</v>
      </c>
    </row>
    <row r="31" spans="2:4" s="17" customFormat="1" ht="17.25" customHeight="1" x14ac:dyDescent="0.4">
      <c r="B31" s="27"/>
      <c r="C31" s="18">
        <v>3</v>
      </c>
      <c r="D31" s="31" t="s">
        <v>229</v>
      </c>
    </row>
    <row r="32" spans="2:4" s="17" customFormat="1" ht="17.25" customHeight="1" x14ac:dyDescent="0.4">
      <c r="B32" s="27"/>
      <c r="C32" s="29"/>
      <c r="D32" s="27"/>
    </row>
    <row r="33" spans="2:51" s="17" customFormat="1" ht="17.25" customHeight="1" x14ac:dyDescent="0.4">
      <c r="B33" s="27" t="s">
        <v>264</v>
      </c>
      <c r="C33" s="27"/>
      <c r="D33" s="27"/>
    </row>
    <row r="34" spans="2:51" s="17" customFormat="1" ht="17.25" customHeight="1" x14ac:dyDescent="0.4">
      <c r="B34" s="27" t="s">
        <v>73</v>
      </c>
      <c r="C34" s="27"/>
      <c r="D34" s="27"/>
    </row>
    <row r="35" spans="2:51" s="17" customFormat="1" ht="17.25" customHeight="1" x14ac:dyDescent="0.4">
      <c r="B35" s="27"/>
      <c r="C35" s="27"/>
      <c r="D35" s="27"/>
      <c r="G35" s="32"/>
      <c r="H35" s="32"/>
      <c r="J35" s="32"/>
      <c r="K35" s="32"/>
      <c r="L35" s="32"/>
      <c r="M35" s="32"/>
      <c r="N35" s="32"/>
      <c r="O35" s="32"/>
      <c r="R35" s="32"/>
      <c r="S35" s="32"/>
      <c r="T35" s="32"/>
      <c r="W35" s="32"/>
      <c r="X35" s="32"/>
      <c r="Y35" s="32"/>
    </row>
    <row r="36" spans="2:51" s="17" customFormat="1" ht="17.25" customHeight="1" x14ac:dyDescent="0.4">
      <c r="B36" s="27"/>
      <c r="C36" s="18" t="s">
        <v>4</v>
      </c>
      <c r="D36" s="18" t="s">
        <v>5</v>
      </c>
      <c r="G36" s="32"/>
      <c r="H36" s="32"/>
      <c r="J36" s="32"/>
      <c r="K36" s="32"/>
      <c r="L36" s="32"/>
      <c r="M36" s="32"/>
      <c r="N36" s="32"/>
      <c r="O36" s="32"/>
      <c r="R36" s="32"/>
      <c r="S36" s="32"/>
      <c r="T36" s="32"/>
      <c r="W36" s="32"/>
      <c r="X36" s="32"/>
      <c r="Y36" s="32"/>
    </row>
    <row r="37" spans="2:51" s="17" customFormat="1" ht="17.25" customHeight="1" x14ac:dyDescent="0.4">
      <c r="B37" s="27"/>
      <c r="C37" s="18" t="s">
        <v>6</v>
      </c>
      <c r="D37" s="31" t="s">
        <v>74</v>
      </c>
      <c r="G37" s="32"/>
      <c r="H37" s="32"/>
      <c r="J37" s="32"/>
      <c r="K37" s="32"/>
      <c r="L37" s="32"/>
      <c r="M37" s="32"/>
      <c r="N37" s="32"/>
      <c r="O37" s="32"/>
      <c r="R37" s="32"/>
      <c r="S37" s="32"/>
      <c r="T37" s="32"/>
      <c r="W37" s="32"/>
      <c r="X37" s="32"/>
      <c r="Y37" s="32"/>
    </row>
    <row r="38" spans="2:51" s="17" customFormat="1" ht="17.25" customHeight="1" x14ac:dyDescent="0.4">
      <c r="B38" s="27"/>
      <c r="C38" s="18" t="s">
        <v>7</v>
      </c>
      <c r="D38" s="31" t="s">
        <v>75</v>
      </c>
      <c r="G38" s="32"/>
      <c r="H38" s="32"/>
      <c r="J38" s="32"/>
      <c r="K38" s="32"/>
      <c r="L38" s="32"/>
      <c r="M38" s="32"/>
      <c r="N38" s="32"/>
      <c r="O38" s="32"/>
      <c r="R38" s="32"/>
      <c r="S38" s="32"/>
      <c r="T38" s="32"/>
      <c r="W38" s="32"/>
      <c r="X38" s="32"/>
      <c r="Y38" s="32"/>
    </row>
    <row r="39" spans="2:51" s="17" customFormat="1" ht="17.25" customHeight="1" x14ac:dyDescent="0.4">
      <c r="B39" s="27"/>
      <c r="C39" s="18" t="s">
        <v>8</v>
      </c>
      <c r="D39" s="31" t="s">
        <v>76</v>
      </c>
      <c r="G39" s="32"/>
      <c r="H39" s="32"/>
      <c r="J39" s="32"/>
      <c r="K39" s="32"/>
      <c r="L39" s="32"/>
      <c r="M39" s="32"/>
      <c r="N39" s="32"/>
      <c r="O39" s="32"/>
      <c r="R39" s="32"/>
      <c r="S39" s="32"/>
      <c r="T39" s="32"/>
      <c r="W39" s="32"/>
      <c r="X39" s="32"/>
      <c r="Y39" s="32"/>
    </row>
    <row r="40" spans="2:51" s="17" customFormat="1" ht="17.25" customHeight="1" x14ac:dyDescent="0.4">
      <c r="B40" s="27"/>
      <c r="C40" s="18" t="s">
        <v>9</v>
      </c>
      <c r="D40" s="31" t="s">
        <v>85</v>
      </c>
      <c r="G40" s="32"/>
      <c r="H40" s="32"/>
      <c r="J40" s="32"/>
      <c r="K40" s="32"/>
      <c r="L40" s="32"/>
      <c r="M40" s="32"/>
      <c r="N40" s="32"/>
      <c r="O40" s="32"/>
      <c r="R40" s="32"/>
      <c r="S40" s="32"/>
      <c r="T40" s="32"/>
      <c r="W40" s="32"/>
      <c r="X40" s="32"/>
      <c r="Y40" s="32"/>
    </row>
    <row r="41" spans="2:51" s="17" customFormat="1" ht="17.25" customHeight="1" x14ac:dyDescent="0.4">
      <c r="B41" s="27"/>
      <c r="C41" s="27"/>
      <c r="D41" s="27"/>
      <c r="G41" s="32"/>
      <c r="H41" s="32"/>
      <c r="J41" s="32"/>
      <c r="K41" s="32"/>
      <c r="L41" s="32"/>
      <c r="M41" s="32"/>
      <c r="N41" s="32"/>
      <c r="O41" s="32"/>
      <c r="R41" s="32"/>
      <c r="S41" s="32"/>
      <c r="T41" s="32"/>
      <c r="W41" s="32"/>
      <c r="X41" s="32"/>
      <c r="Y41" s="32"/>
    </row>
    <row r="42" spans="2:51" s="17" customFormat="1" ht="17.25" customHeight="1" x14ac:dyDescent="0.4">
      <c r="B42" s="27"/>
      <c r="C42" s="33" t="s">
        <v>10</v>
      </c>
      <c r="D42" s="27"/>
      <c r="G42" s="32"/>
      <c r="H42" s="32"/>
      <c r="J42" s="32"/>
      <c r="K42" s="32"/>
      <c r="L42" s="32"/>
      <c r="M42" s="32"/>
      <c r="N42" s="32"/>
      <c r="O42" s="32"/>
      <c r="R42" s="32"/>
      <c r="S42" s="32"/>
      <c r="T42" s="32"/>
      <c r="W42" s="32"/>
      <c r="X42" s="32"/>
      <c r="Y42" s="32"/>
    </row>
    <row r="43" spans="2:51" s="17" customFormat="1" ht="17.25" customHeight="1" x14ac:dyDescent="0.4">
      <c r="C43" s="27" t="s">
        <v>77</v>
      </c>
      <c r="F43" s="33"/>
      <c r="G43" s="32"/>
      <c r="H43" s="32"/>
      <c r="J43" s="32"/>
      <c r="K43" s="32"/>
      <c r="L43" s="32"/>
      <c r="M43" s="32"/>
      <c r="N43" s="32"/>
      <c r="O43" s="32"/>
      <c r="R43" s="32"/>
      <c r="S43" s="32"/>
      <c r="T43" s="32"/>
      <c r="W43" s="32"/>
      <c r="X43" s="32"/>
      <c r="Y43" s="32"/>
    </row>
    <row r="44" spans="2:51" s="17" customFormat="1" ht="17.25" customHeight="1" x14ac:dyDescent="0.4">
      <c r="C44" s="27" t="s">
        <v>86</v>
      </c>
      <c r="F44" s="27"/>
      <c r="G44" s="32"/>
      <c r="H44" s="32"/>
      <c r="J44" s="32"/>
      <c r="K44" s="32"/>
      <c r="L44" s="32"/>
      <c r="M44" s="32"/>
      <c r="N44" s="32"/>
      <c r="O44" s="32"/>
      <c r="R44" s="32"/>
      <c r="S44" s="32"/>
      <c r="T44" s="32"/>
      <c r="W44" s="32"/>
      <c r="X44" s="32"/>
      <c r="Y44" s="32"/>
    </row>
    <row r="45" spans="2:51" s="17" customFormat="1" ht="17.25" customHeight="1" x14ac:dyDescent="0.4">
      <c r="B45" s="27"/>
      <c r="C45" s="27"/>
      <c r="D45" s="27"/>
      <c r="E45" s="33"/>
      <c r="F45" s="32"/>
      <c r="G45" s="32"/>
      <c r="H45" s="32"/>
      <c r="J45" s="32"/>
      <c r="K45" s="32"/>
      <c r="L45" s="32"/>
      <c r="M45" s="32"/>
      <c r="N45" s="32"/>
      <c r="O45" s="32"/>
      <c r="R45" s="32"/>
      <c r="S45" s="32"/>
      <c r="T45" s="32"/>
      <c r="W45" s="32"/>
      <c r="X45" s="32"/>
      <c r="Y45" s="32"/>
    </row>
    <row r="46" spans="2:51" s="17" customFormat="1" ht="17.25" customHeight="1" x14ac:dyDescent="0.4">
      <c r="B46" s="27" t="s">
        <v>265</v>
      </c>
      <c r="C46" s="27"/>
      <c r="D46" s="27"/>
    </row>
    <row r="47" spans="2:51" s="17" customFormat="1" ht="17.25" customHeight="1" x14ac:dyDescent="0.4">
      <c r="B47" s="27" t="s">
        <v>180</v>
      </c>
      <c r="C47" s="27"/>
      <c r="D47" s="27"/>
    </row>
    <row r="48" spans="2:51" s="17" customFormat="1" ht="17.25" customHeight="1" x14ac:dyDescent="0.4">
      <c r="B48" s="34" t="s">
        <v>232</v>
      </c>
      <c r="E48" s="32"/>
      <c r="F48" s="32"/>
      <c r="G48" s="32"/>
      <c r="H48" s="32"/>
      <c r="I48" s="32"/>
      <c r="J48" s="32"/>
      <c r="K48" s="32"/>
      <c r="L48" s="32"/>
      <c r="M48" s="32"/>
      <c r="N48" s="32"/>
      <c r="O48" s="32"/>
      <c r="P48" s="32"/>
      <c r="Q48" s="32"/>
      <c r="R48" s="32"/>
      <c r="S48" s="32"/>
      <c r="T48" s="32"/>
      <c r="U48" s="32"/>
      <c r="Y48" s="32"/>
      <c r="Z48" s="32"/>
      <c r="AA48" s="32"/>
      <c r="AB48" s="32"/>
      <c r="AD48" s="32"/>
      <c r="AE48" s="32"/>
      <c r="AF48" s="32"/>
      <c r="AG48" s="32"/>
      <c r="AH48" s="32"/>
      <c r="AI48" s="35"/>
      <c r="AJ48" s="32"/>
      <c r="AK48" s="32"/>
      <c r="AL48" s="32"/>
      <c r="AM48" s="32"/>
      <c r="AN48" s="32"/>
      <c r="AO48" s="32"/>
      <c r="AP48" s="32"/>
      <c r="AQ48" s="32"/>
      <c r="AR48" s="32"/>
      <c r="AS48" s="32"/>
      <c r="AT48" s="32"/>
      <c r="AU48" s="32"/>
      <c r="AV48" s="32"/>
      <c r="AW48" s="32"/>
      <c r="AX48" s="32"/>
      <c r="AY48" s="35"/>
    </row>
    <row r="49" spans="2:50" s="17" customFormat="1" ht="17.25" customHeight="1" x14ac:dyDescent="0.4"/>
    <row r="50" spans="2:50" s="17" customFormat="1" ht="17.25" customHeight="1" x14ac:dyDescent="0.4">
      <c r="B50" s="27" t="s">
        <v>266</v>
      </c>
      <c r="C50" s="27"/>
    </row>
    <row r="51" spans="2:50" s="17" customFormat="1" ht="17.25" customHeight="1" x14ac:dyDescent="0.4">
      <c r="B51" s="27"/>
      <c r="C51" s="27"/>
    </row>
    <row r="52" spans="2:50" s="17" customFormat="1" ht="17.25" customHeight="1" x14ac:dyDescent="0.4">
      <c r="B52" s="27" t="s">
        <v>267</v>
      </c>
      <c r="C52" s="27"/>
    </row>
    <row r="53" spans="2:50" s="17" customFormat="1" ht="17.25" customHeight="1" x14ac:dyDescent="0.4">
      <c r="B53" s="27" t="s">
        <v>110</v>
      </c>
      <c r="C53" s="27"/>
    </row>
    <row r="54" spans="2:50" s="17" customFormat="1" ht="17.25" customHeight="1" x14ac:dyDescent="0.4">
      <c r="B54" s="27"/>
      <c r="C54" s="27"/>
    </row>
    <row r="55" spans="2:50" s="17" customFormat="1" ht="17.25" customHeight="1" x14ac:dyDescent="0.4">
      <c r="B55" s="27" t="s">
        <v>268</v>
      </c>
      <c r="C55" s="27"/>
    </row>
    <row r="56" spans="2:50" s="17" customFormat="1" ht="17.25" customHeight="1" x14ac:dyDescent="0.4">
      <c r="B56" s="27" t="s">
        <v>78</v>
      </c>
      <c r="C56" s="27"/>
    </row>
    <row r="57" spans="2:50" s="17" customFormat="1" ht="17.25" customHeight="1" x14ac:dyDescent="0.4">
      <c r="B57" s="27"/>
      <c r="C57" s="27"/>
    </row>
    <row r="58" spans="2:50" s="17" customFormat="1" ht="17.25" customHeight="1" x14ac:dyDescent="0.4">
      <c r="B58" s="27" t="s">
        <v>269</v>
      </c>
      <c r="C58" s="27"/>
      <c r="D58" s="27"/>
    </row>
    <row r="59" spans="2:50" s="17" customFormat="1" ht="17.25" customHeight="1" x14ac:dyDescent="0.4">
      <c r="B59" s="27"/>
      <c r="C59" s="27"/>
      <c r="D59" s="27"/>
    </row>
    <row r="60" spans="2:50" s="17" customFormat="1" ht="17.25" customHeight="1" x14ac:dyDescent="0.4">
      <c r="B60" s="17" t="s">
        <v>270</v>
      </c>
      <c r="D60" s="27"/>
    </row>
    <row r="61" spans="2:50" s="17" customFormat="1" ht="17.25" customHeight="1" x14ac:dyDescent="0.4">
      <c r="B61" s="17" t="s">
        <v>79</v>
      </c>
      <c r="D61" s="27"/>
    </row>
    <row r="62" spans="2:50" s="17" customFormat="1" ht="17.25" customHeight="1" x14ac:dyDescent="0.4">
      <c r="B62" s="17" t="s">
        <v>111</v>
      </c>
    </row>
    <row r="63" spans="2:50" s="17" customFormat="1" ht="17.25" customHeight="1" x14ac:dyDescent="0.4"/>
    <row r="64" spans="2:50" s="17" customFormat="1" ht="17.25" customHeight="1" x14ac:dyDescent="0.4">
      <c r="B64" s="17" t="s">
        <v>271</v>
      </c>
      <c r="E64" s="204"/>
      <c r="F64" s="204"/>
      <c r="G64" s="204"/>
      <c r="H64" s="204"/>
      <c r="I64" s="204"/>
      <c r="J64" s="204"/>
      <c r="K64" s="204"/>
      <c r="L64" s="282"/>
      <c r="M64" s="17" t="s">
        <v>235</v>
      </c>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row>
    <row r="65" spans="2:71" s="17" customFormat="1" ht="17.25" customHeight="1" x14ac:dyDescent="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row>
    <row r="66" spans="2:71" s="17" customFormat="1" ht="17.25" customHeight="1" x14ac:dyDescent="0.4">
      <c r="B66" s="17" t="s">
        <v>272</v>
      </c>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row>
    <row r="67" spans="2:71" s="17" customFormat="1" ht="17.25" customHeight="1" x14ac:dyDescent="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row>
    <row r="68" spans="2:71" s="17" customFormat="1" ht="17.25" customHeight="1" x14ac:dyDescent="0.4">
      <c r="B68" s="17" t="s">
        <v>273</v>
      </c>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row>
    <row r="69" spans="2:71" s="17" customFormat="1" ht="17.25" customHeight="1" x14ac:dyDescent="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row>
    <row r="70" spans="2:71" s="17" customFormat="1" ht="17.25" customHeight="1" x14ac:dyDescent="0.2">
      <c r="B70" s="17" t="s">
        <v>274</v>
      </c>
      <c r="BL70" s="205"/>
      <c r="BM70" s="206"/>
      <c r="BN70" s="205"/>
      <c r="BO70" s="205"/>
      <c r="BP70" s="205"/>
      <c r="BQ70" s="207"/>
      <c r="BR70" s="208"/>
      <c r="BS70" s="208"/>
    </row>
    <row r="71" spans="2:71" s="17" customFormat="1" ht="17.25" customHeight="1" x14ac:dyDescent="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row>
    <row r="72" spans="2:71" ht="17.25" customHeight="1" x14ac:dyDescent="0.4">
      <c r="B72" s="17" t="s">
        <v>275</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CA21-F1BF-4D26-A498-B1834B15C696}">
  <sheetPr>
    <pageSetUpPr fitToPage="1"/>
  </sheetPr>
  <dimension ref="B1:BO124"/>
  <sheetViews>
    <sheetView showGridLines="0" view="pageBreakPreview" topLeftCell="AF1"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133</v>
      </c>
      <c r="D1" s="5"/>
      <c r="E1" s="5"/>
      <c r="F1" s="5"/>
      <c r="G1" s="5"/>
      <c r="H1" s="5"/>
      <c r="I1" s="5"/>
      <c r="J1" s="5"/>
      <c r="M1" s="7" t="s">
        <v>0</v>
      </c>
      <c r="P1" s="5"/>
      <c r="Q1" s="5"/>
      <c r="R1" s="5"/>
      <c r="S1" s="5"/>
      <c r="T1" s="5"/>
      <c r="U1" s="5"/>
      <c r="V1" s="5"/>
      <c r="W1" s="5"/>
      <c r="AS1" s="9" t="s">
        <v>29</v>
      </c>
      <c r="AT1" s="309" t="s">
        <v>303</v>
      </c>
      <c r="AU1" s="310"/>
      <c r="AV1" s="310"/>
      <c r="AW1" s="310"/>
      <c r="AX1" s="310"/>
      <c r="AY1" s="310"/>
      <c r="AZ1" s="310"/>
      <c r="BA1" s="310"/>
      <c r="BB1" s="310"/>
      <c r="BC1" s="310"/>
      <c r="BD1" s="310"/>
      <c r="BE1" s="310"/>
      <c r="BF1" s="310"/>
      <c r="BG1" s="310"/>
      <c r="BH1" s="310"/>
      <c r="BI1" s="310"/>
      <c r="BJ1" s="9" t="s">
        <v>2</v>
      </c>
    </row>
    <row r="2" spans="2:67" s="8" customFormat="1" ht="20.25" customHeight="1" x14ac:dyDescent="0.4">
      <c r="J2" s="7"/>
      <c r="M2" s="7"/>
      <c r="N2" s="7"/>
      <c r="P2" s="9"/>
      <c r="Q2" s="9"/>
      <c r="R2" s="9"/>
      <c r="S2" s="9"/>
      <c r="T2" s="9"/>
      <c r="U2" s="9"/>
      <c r="V2" s="9"/>
      <c r="W2" s="9"/>
      <c r="AB2" s="9" t="s">
        <v>26</v>
      </c>
      <c r="AC2" s="311">
        <v>6</v>
      </c>
      <c r="AD2" s="311"/>
      <c r="AE2" s="9" t="s">
        <v>27</v>
      </c>
      <c r="AF2" s="312">
        <f>IF(AC2=0,"",YEAR(DATE(2018+AC2,1,1)))</f>
        <v>2024</v>
      </c>
      <c r="AG2" s="312"/>
      <c r="AH2" s="8" t="s">
        <v>28</v>
      </c>
      <c r="AI2" s="8" t="s">
        <v>1</v>
      </c>
      <c r="AJ2" s="311">
        <v>4</v>
      </c>
      <c r="AK2" s="311"/>
      <c r="AL2" s="8" t="s">
        <v>23</v>
      </c>
      <c r="AS2" s="9" t="s">
        <v>30</v>
      </c>
      <c r="AT2" s="311" t="s">
        <v>83</v>
      </c>
      <c r="AU2" s="311"/>
      <c r="AV2" s="311"/>
      <c r="AW2" s="311"/>
      <c r="AX2" s="311"/>
      <c r="AY2" s="311"/>
      <c r="AZ2" s="311"/>
      <c r="BA2" s="311"/>
      <c r="BB2" s="311"/>
      <c r="BC2" s="311"/>
      <c r="BD2" s="311"/>
      <c r="BE2" s="311"/>
      <c r="BF2" s="311"/>
      <c r="BG2" s="311"/>
      <c r="BH2" s="311"/>
      <c r="BI2" s="311"/>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313" t="s">
        <v>103</v>
      </c>
      <c r="BF3" s="314"/>
      <c r="BG3" s="314"/>
      <c r="BH3" s="315"/>
      <c r="BI3" s="9"/>
    </row>
    <row r="4" spans="2:67" s="8" customFormat="1" ht="20.25" customHeight="1" x14ac:dyDescent="0.4">
      <c r="J4" s="7"/>
      <c r="M4" s="7"/>
      <c r="O4" s="9"/>
      <c r="P4" s="9"/>
      <c r="Q4" s="9"/>
      <c r="R4" s="9"/>
      <c r="S4" s="9"/>
      <c r="T4" s="9"/>
      <c r="U4" s="9"/>
      <c r="AC4" s="12"/>
      <c r="AD4" s="12"/>
      <c r="AE4" s="12"/>
      <c r="AF4" s="13"/>
      <c r="AG4" s="12"/>
      <c r="BD4" s="14" t="s">
        <v>105</v>
      </c>
      <c r="BE4" s="313" t="s">
        <v>104</v>
      </c>
      <c r="BF4" s="314"/>
      <c r="BG4" s="314"/>
      <c r="BH4" s="315"/>
      <c r="BI4" s="9"/>
    </row>
    <row r="5" spans="2:67" s="8" customFormat="1" ht="9" customHeight="1" x14ac:dyDescent="0.4">
      <c r="J5" s="7"/>
      <c r="M5" s="7"/>
      <c r="O5" s="9"/>
      <c r="P5" s="9"/>
      <c r="Q5" s="9"/>
      <c r="R5" s="9"/>
      <c r="S5" s="9"/>
      <c r="T5" s="9"/>
      <c r="U5" s="9"/>
      <c r="AC5" s="94"/>
      <c r="AD5" s="9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5"/>
      <c r="L6" s="25"/>
      <c r="M6" s="25"/>
      <c r="N6" s="23"/>
      <c r="O6" s="25"/>
      <c r="P6" s="25"/>
      <c r="Q6" s="25"/>
      <c r="AJ6" s="6"/>
      <c r="AK6" s="6"/>
      <c r="AL6" s="6"/>
      <c r="AM6" s="6"/>
      <c r="AN6" s="6"/>
      <c r="AO6" s="6" t="s">
        <v>109</v>
      </c>
      <c r="AP6" s="6"/>
      <c r="AQ6" s="6"/>
      <c r="AR6" s="6"/>
      <c r="AS6" s="6"/>
      <c r="AT6" s="6"/>
      <c r="AU6" s="6"/>
      <c r="AW6" s="21"/>
      <c r="AX6" s="21"/>
      <c r="AY6" s="2"/>
      <c r="AZ6" s="6"/>
      <c r="BA6" s="345">
        <v>40</v>
      </c>
      <c r="BB6" s="346"/>
      <c r="BC6" s="2" t="s">
        <v>21</v>
      </c>
      <c r="BD6" s="6"/>
      <c r="BE6" s="345">
        <v>160</v>
      </c>
      <c r="BF6" s="346"/>
      <c r="BG6" s="2" t="s">
        <v>22</v>
      </c>
      <c r="BH6" s="6"/>
      <c r="BI6" s="15"/>
    </row>
    <row r="7" spans="2:67" s="8" customFormat="1" ht="5.25" customHeight="1" x14ac:dyDescent="0.4">
      <c r="B7" s="5"/>
      <c r="C7" s="24"/>
      <c r="D7" s="24"/>
      <c r="E7" s="24"/>
      <c r="F7" s="24"/>
      <c r="G7" s="24"/>
      <c r="H7" s="24"/>
      <c r="I7" s="24"/>
      <c r="J7" s="25"/>
      <c r="K7" s="25"/>
      <c r="L7" s="25"/>
      <c r="M7" s="23"/>
      <c r="N7" s="25"/>
      <c r="O7" s="25"/>
      <c r="P7" s="25"/>
      <c r="Q7" s="25"/>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26"/>
      <c r="C8" s="23"/>
      <c r="D8" s="23"/>
      <c r="E8" s="23"/>
      <c r="F8" s="23"/>
      <c r="G8" s="23"/>
      <c r="H8" s="23"/>
      <c r="I8" s="23"/>
      <c r="J8" s="25"/>
      <c r="K8" s="25"/>
      <c r="L8" s="25"/>
      <c r="M8" s="23"/>
      <c r="N8" s="25"/>
      <c r="O8" s="25"/>
      <c r="P8" s="25"/>
      <c r="Q8" s="25"/>
      <c r="AJ8" s="19"/>
      <c r="AK8" s="19"/>
      <c r="AL8" s="19"/>
      <c r="AM8" s="6"/>
      <c r="AN8" s="15"/>
      <c r="AO8" s="20"/>
      <c r="AP8" s="20"/>
      <c r="AQ8" s="5"/>
      <c r="AR8" s="21"/>
      <c r="AS8" s="21"/>
      <c r="AT8" s="21"/>
      <c r="AU8" s="22"/>
      <c r="AV8" s="22"/>
      <c r="AW8" s="6"/>
      <c r="AX8" s="21"/>
      <c r="AY8" s="21"/>
      <c r="AZ8" s="23"/>
      <c r="BA8" s="6"/>
      <c r="BB8" s="6" t="s">
        <v>25</v>
      </c>
      <c r="BC8" s="6"/>
      <c r="BD8" s="6"/>
      <c r="BE8" s="347">
        <f>DAY(EOMONTH(DATE(AF2,AJ2,1),0))</f>
        <v>30</v>
      </c>
      <c r="BF8" s="348"/>
      <c r="BG8" s="6" t="s">
        <v>24</v>
      </c>
      <c r="BH8" s="6"/>
      <c r="BI8" s="6"/>
      <c r="BM8" s="9"/>
      <c r="BN8" s="9"/>
      <c r="BO8" s="9"/>
    </row>
    <row r="9" spans="2:67" s="8" customFormat="1" ht="5.25" customHeight="1" x14ac:dyDescent="0.4">
      <c r="B9" s="26"/>
      <c r="C9" s="23"/>
      <c r="D9" s="23"/>
      <c r="E9" s="23"/>
      <c r="F9" s="23"/>
      <c r="G9" s="23"/>
      <c r="H9" s="23"/>
      <c r="I9" s="23"/>
      <c r="J9" s="25"/>
      <c r="K9" s="25"/>
      <c r="L9" s="25"/>
      <c r="M9" s="23"/>
      <c r="N9" s="25"/>
      <c r="O9" s="25"/>
      <c r="P9" s="25"/>
      <c r="Q9" s="25"/>
      <c r="AJ9" s="19"/>
      <c r="AK9" s="19"/>
      <c r="AL9" s="19"/>
      <c r="AM9" s="6"/>
      <c r="AN9" s="15"/>
      <c r="AO9" s="20"/>
      <c r="AP9" s="20"/>
      <c r="AQ9" s="5"/>
      <c r="AR9" s="21"/>
      <c r="AS9" s="21"/>
      <c r="AT9" s="21"/>
      <c r="AU9" s="22"/>
      <c r="AV9" s="22"/>
      <c r="AW9" s="6"/>
      <c r="AX9" s="21"/>
      <c r="AY9" s="21"/>
      <c r="AZ9" s="23"/>
      <c r="BA9" s="6"/>
      <c r="BB9" s="6"/>
      <c r="BC9" s="6"/>
      <c r="BD9" s="6"/>
      <c r="BE9" s="23"/>
      <c r="BF9" s="23"/>
      <c r="BG9" s="6"/>
      <c r="BH9" s="6"/>
      <c r="BI9" s="6"/>
      <c r="BM9" s="9"/>
      <c r="BN9" s="9"/>
      <c r="BO9" s="9"/>
    </row>
    <row r="10" spans="2:67" s="8" customFormat="1" ht="21" customHeight="1" x14ac:dyDescent="0.4">
      <c r="B10" s="26"/>
      <c r="C10" s="23"/>
      <c r="D10" s="23"/>
      <c r="E10" s="23"/>
      <c r="F10" s="23"/>
      <c r="G10" s="23"/>
      <c r="H10" s="23"/>
      <c r="I10" s="23"/>
      <c r="J10" s="25"/>
      <c r="K10" s="25"/>
      <c r="L10" s="25"/>
      <c r="M10" s="23"/>
      <c r="N10" s="25"/>
      <c r="O10" s="25"/>
      <c r="P10" s="25"/>
      <c r="Q10" s="25"/>
      <c r="AJ10" s="19"/>
      <c r="AK10" s="19"/>
      <c r="AL10" s="19"/>
      <c r="AM10" s="6"/>
      <c r="AN10" s="15"/>
      <c r="AO10" s="20"/>
      <c r="AP10" s="20"/>
      <c r="AQ10" s="5"/>
      <c r="AR10" s="21"/>
      <c r="AS10" s="6" t="s">
        <v>241</v>
      </c>
      <c r="AT10" s="6"/>
      <c r="AU10" s="6"/>
      <c r="AV10" s="6"/>
      <c r="AW10" s="6"/>
      <c r="AX10" s="24"/>
      <c r="AY10" s="24"/>
      <c r="AZ10" s="24"/>
      <c r="BA10" s="6"/>
      <c r="BB10" s="6"/>
      <c r="BC10" s="15" t="s">
        <v>198</v>
      </c>
      <c r="BD10" s="6"/>
      <c r="BE10" s="345"/>
      <c r="BF10" s="346"/>
      <c r="BG10" s="2" t="s">
        <v>199</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349" t="s">
        <v>19</v>
      </c>
      <c r="C12" s="336" t="s">
        <v>304</v>
      </c>
      <c r="D12" s="318"/>
      <c r="E12" s="106"/>
      <c r="F12" s="103"/>
      <c r="G12" s="106"/>
      <c r="H12" s="103"/>
      <c r="I12" s="352" t="s">
        <v>305</v>
      </c>
      <c r="J12" s="353"/>
      <c r="K12" s="316" t="s">
        <v>306</v>
      </c>
      <c r="L12" s="317"/>
      <c r="M12" s="317"/>
      <c r="N12" s="318"/>
      <c r="O12" s="316" t="s">
        <v>307</v>
      </c>
      <c r="P12" s="317"/>
      <c r="Q12" s="317"/>
      <c r="R12" s="317"/>
      <c r="S12" s="318"/>
      <c r="T12" s="117"/>
      <c r="U12" s="117"/>
      <c r="V12" s="118"/>
      <c r="W12" s="325" t="s">
        <v>308</v>
      </c>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7" t="str">
        <f>IF(BE3="４週","(10)1～4週目の勤務時間数合計","(10)1か月の勤務時間数　合計")</f>
        <v>(10)1～4週目の勤務時間数合計</v>
      </c>
      <c r="BC12" s="328"/>
      <c r="BD12" s="333" t="s">
        <v>309</v>
      </c>
      <c r="BE12" s="328"/>
      <c r="BF12" s="336" t="s">
        <v>310</v>
      </c>
      <c r="BG12" s="317"/>
      <c r="BH12" s="317"/>
      <c r="BI12" s="317"/>
      <c r="BJ12" s="337"/>
    </row>
    <row r="13" spans="2:67" ht="20.25" customHeight="1" x14ac:dyDescent="0.4">
      <c r="B13" s="350"/>
      <c r="C13" s="338"/>
      <c r="D13" s="321"/>
      <c r="E13" s="107"/>
      <c r="F13" s="104"/>
      <c r="G13" s="107"/>
      <c r="H13" s="104"/>
      <c r="I13" s="354"/>
      <c r="J13" s="355"/>
      <c r="K13" s="319"/>
      <c r="L13" s="320"/>
      <c r="M13" s="320"/>
      <c r="N13" s="321"/>
      <c r="O13" s="319"/>
      <c r="P13" s="320"/>
      <c r="Q13" s="320"/>
      <c r="R13" s="320"/>
      <c r="S13" s="321"/>
      <c r="T13" s="119"/>
      <c r="U13" s="119"/>
      <c r="V13" s="120"/>
      <c r="W13" s="342" t="s">
        <v>11</v>
      </c>
      <c r="X13" s="342"/>
      <c r="Y13" s="342"/>
      <c r="Z13" s="342"/>
      <c r="AA13" s="342"/>
      <c r="AB13" s="342"/>
      <c r="AC13" s="343"/>
      <c r="AD13" s="344" t="s">
        <v>12</v>
      </c>
      <c r="AE13" s="342"/>
      <c r="AF13" s="342"/>
      <c r="AG13" s="342"/>
      <c r="AH13" s="342"/>
      <c r="AI13" s="342"/>
      <c r="AJ13" s="343"/>
      <c r="AK13" s="344" t="s">
        <v>13</v>
      </c>
      <c r="AL13" s="342"/>
      <c r="AM13" s="342"/>
      <c r="AN13" s="342"/>
      <c r="AO13" s="342"/>
      <c r="AP13" s="342"/>
      <c r="AQ13" s="343"/>
      <c r="AR13" s="344" t="s">
        <v>14</v>
      </c>
      <c r="AS13" s="342"/>
      <c r="AT13" s="342"/>
      <c r="AU13" s="342"/>
      <c r="AV13" s="342"/>
      <c r="AW13" s="342"/>
      <c r="AX13" s="343"/>
      <c r="AY13" s="344" t="s">
        <v>15</v>
      </c>
      <c r="AZ13" s="342"/>
      <c r="BA13" s="342"/>
      <c r="BB13" s="329"/>
      <c r="BC13" s="330"/>
      <c r="BD13" s="334"/>
      <c r="BE13" s="330"/>
      <c r="BF13" s="338"/>
      <c r="BG13" s="320"/>
      <c r="BH13" s="320"/>
      <c r="BI13" s="320"/>
      <c r="BJ13" s="339"/>
    </row>
    <row r="14" spans="2:67" ht="20.25" customHeight="1" x14ac:dyDescent="0.4">
      <c r="B14" s="350"/>
      <c r="C14" s="338"/>
      <c r="D14" s="321"/>
      <c r="E14" s="107"/>
      <c r="F14" s="104"/>
      <c r="G14" s="107"/>
      <c r="H14" s="104"/>
      <c r="I14" s="354"/>
      <c r="J14" s="355"/>
      <c r="K14" s="319"/>
      <c r="L14" s="320"/>
      <c r="M14" s="320"/>
      <c r="N14" s="321"/>
      <c r="O14" s="319"/>
      <c r="P14" s="320"/>
      <c r="Q14" s="320"/>
      <c r="R14" s="320"/>
      <c r="S14" s="321"/>
      <c r="T14" s="119"/>
      <c r="U14" s="119"/>
      <c r="V14" s="120"/>
      <c r="W14" s="80">
        <v>1</v>
      </c>
      <c r="X14" s="81">
        <v>2</v>
      </c>
      <c r="Y14" s="81">
        <v>3</v>
      </c>
      <c r="Z14" s="81">
        <v>4</v>
      </c>
      <c r="AA14" s="81">
        <v>5</v>
      </c>
      <c r="AB14" s="81">
        <v>6</v>
      </c>
      <c r="AC14" s="82">
        <v>7</v>
      </c>
      <c r="AD14" s="83">
        <v>8</v>
      </c>
      <c r="AE14" s="81">
        <v>9</v>
      </c>
      <c r="AF14" s="81">
        <v>10</v>
      </c>
      <c r="AG14" s="81">
        <v>11</v>
      </c>
      <c r="AH14" s="81">
        <v>12</v>
      </c>
      <c r="AI14" s="81">
        <v>13</v>
      </c>
      <c r="AJ14" s="82">
        <v>14</v>
      </c>
      <c r="AK14" s="80">
        <v>15</v>
      </c>
      <c r="AL14" s="81">
        <v>16</v>
      </c>
      <c r="AM14" s="81">
        <v>17</v>
      </c>
      <c r="AN14" s="81">
        <v>18</v>
      </c>
      <c r="AO14" s="81">
        <v>19</v>
      </c>
      <c r="AP14" s="81">
        <v>20</v>
      </c>
      <c r="AQ14" s="82">
        <v>21</v>
      </c>
      <c r="AR14" s="83">
        <v>22</v>
      </c>
      <c r="AS14" s="81">
        <v>23</v>
      </c>
      <c r="AT14" s="81">
        <v>24</v>
      </c>
      <c r="AU14" s="81">
        <v>25</v>
      </c>
      <c r="AV14" s="81">
        <v>26</v>
      </c>
      <c r="AW14" s="81">
        <v>27</v>
      </c>
      <c r="AX14" s="82">
        <v>28</v>
      </c>
      <c r="AY14" s="83" t="str">
        <f>IF($BE$3="実績",IF(DAY(DATE($AF$2,$AJ$2,29))=29,29,""),"")</f>
        <v/>
      </c>
      <c r="AZ14" s="81" t="str">
        <f>IF($BE$3="実績",IF(DAY(DATE($AF$2,$AJ$2,30))=30,30,""),"")</f>
        <v/>
      </c>
      <c r="BA14" s="82" t="str">
        <f>IF($BE$3="実績",IF(DAY(DATE($AF$2,$AJ$2,31))=31,31,""),"")</f>
        <v/>
      </c>
      <c r="BB14" s="329"/>
      <c r="BC14" s="330"/>
      <c r="BD14" s="334"/>
      <c r="BE14" s="330"/>
      <c r="BF14" s="338"/>
      <c r="BG14" s="320"/>
      <c r="BH14" s="320"/>
      <c r="BI14" s="320"/>
      <c r="BJ14" s="339"/>
    </row>
    <row r="15" spans="2:67" ht="20.25" hidden="1" customHeight="1" x14ac:dyDescent="0.4">
      <c r="B15" s="350"/>
      <c r="C15" s="338"/>
      <c r="D15" s="321"/>
      <c r="E15" s="107"/>
      <c r="F15" s="104"/>
      <c r="G15" s="107"/>
      <c r="H15" s="104"/>
      <c r="I15" s="354"/>
      <c r="J15" s="355"/>
      <c r="K15" s="319"/>
      <c r="L15" s="320"/>
      <c r="M15" s="320"/>
      <c r="N15" s="321"/>
      <c r="O15" s="319"/>
      <c r="P15" s="320"/>
      <c r="Q15" s="320"/>
      <c r="R15" s="320"/>
      <c r="S15" s="321"/>
      <c r="T15" s="119"/>
      <c r="U15" s="119"/>
      <c r="V15" s="120"/>
      <c r="W15" s="80">
        <f>WEEKDAY(DATE($AF$2,$AJ$2,1))</f>
        <v>2</v>
      </c>
      <c r="X15" s="81">
        <f>WEEKDAY(DATE($AF$2,$AJ$2,2))</f>
        <v>3</v>
      </c>
      <c r="Y15" s="81">
        <f>WEEKDAY(DATE($AF$2,$AJ$2,3))</f>
        <v>4</v>
      </c>
      <c r="Z15" s="81">
        <f>WEEKDAY(DATE($AF$2,$AJ$2,4))</f>
        <v>5</v>
      </c>
      <c r="AA15" s="81">
        <f>WEEKDAY(DATE($AF$2,$AJ$2,5))</f>
        <v>6</v>
      </c>
      <c r="AB15" s="81">
        <f>WEEKDAY(DATE($AF$2,$AJ$2,6))</f>
        <v>7</v>
      </c>
      <c r="AC15" s="82">
        <f>WEEKDAY(DATE($AF$2,$AJ$2,7))</f>
        <v>1</v>
      </c>
      <c r="AD15" s="83">
        <f>WEEKDAY(DATE($AF$2,$AJ$2,8))</f>
        <v>2</v>
      </c>
      <c r="AE15" s="81">
        <f>WEEKDAY(DATE($AF$2,$AJ$2,9))</f>
        <v>3</v>
      </c>
      <c r="AF15" s="81">
        <f>WEEKDAY(DATE($AF$2,$AJ$2,10))</f>
        <v>4</v>
      </c>
      <c r="AG15" s="81">
        <f>WEEKDAY(DATE($AF$2,$AJ$2,11))</f>
        <v>5</v>
      </c>
      <c r="AH15" s="81">
        <f>WEEKDAY(DATE($AF$2,$AJ$2,12))</f>
        <v>6</v>
      </c>
      <c r="AI15" s="81">
        <f>WEEKDAY(DATE($AF$2,$AJ$2,13))</f>
        <v>7</v>
      </c>
      <c r="AJ15" s="82">
        <f>WEEKDAY(DATE($AF$2,$AJ$2,14))</f>
        <v>1</v>
      </c>
      <c r="AK15" s="83">
        <f>WEEKDAY(DATE($AF$2,$AJ$2,15))</f>
        <v>2</v>
      </c>
      <c r="AL15" s="81">
        <f>WEEKDAY(DATE($AF$2,$AJ$2,16))</f>
        <v>3</v>
      </c>
      <c r="AM15" s="81">
        <f>WEEKDAY(DATE($AF$2,$AJ$2,17))</f>
        <v>4</v>
      </c>
      <c r="AN15" s="81">
        <f>WEEKDAY(DATE($AF$2,$AJ$2,18))</f>
        <v>5</v>
      </c>
      <c r="AO15" s="81">
        <f>WEEKDAY(DATE($AF$2,$AJ$2,19))</f>
        <v>6</v>
      </c>
      <c r="AP15" s="81">
        <f>WEEKDAY(DATE($AF$2,$AJ$2,20))</f>
        <v>7</v>
      </c>
      <c r="AQ15" s="82">
        <f>WEEKDAY(DATE($AF$2,$AJ$2,21))</f>
        <v>1</v>
      </c>
      <c r="AR15" s="83">
        <f>WEEKDAY(DATE($AF$2,$AJ$2,22))</f>
        <v>2</v>
      </c>
      <c r="AS15" s="81">
        <f>WEEKDAY(DATE($AF$2,$AJ$2,23))</f>
        <v>3</v>
      </c>
      <c r="AT15" s="81">
        <f>WEEKDAY(DATE($AF$2,$AJ$2,24))</f>
        <v>4</v>
      </c>
      <c r="AU15" s="81">
        <f>WEEKDAY(DATE($AF$2,$AJ$2,25))</f>
        <v>5</v>
      </c>
      <c r="AV15" s="81">
        <f>WEEKDAY(DATE($AF$2,$AJ$2,26))</f>
        <v>6</v>
      </c>
      <c r="AW15" s="81">
        <f>WEEKDAY(DATE($AF$2,$AJ$2,27))</f>
        <v>7</v>
      </c>
      <c r="AX15" s="82">
        <f>WEEKDAY(DATE($AF$2,$AJ$2,28))</f>
        <v>1</v>
      </c>
      <c r="AY15" s="83">
        <f>IF(AY14=29,WEEKDAY(DATE($AF$2,$AJ$2,29)),0)</f>
        <v>0</v>
      </c>
      <c r="AZ15" s="81">
        <f>IF(AZ14=30,WEEKDAY(DATE($AF$2,$AJ$2,30)),0)</f>
        <v>0</v>
      </c>
      <c r="BA15" s="82">
        <f>IF(BA14=31,WEEKDAY(DATE($AF$2,$AJ$2,31)),0)</f>
        <v>0</v>
      </c>
      <c r="BB15" s="329"/>
      <c r="BC15" s="330"/>
      <c r="BD15" s="334"/>
      <c r="BE15" s="330"/>
      <c r="BF15" s="338"/>
      <c r="BG15" s="320"/>
      <c r="BH15" s="320"/>
      <c r="BI15" s="320"/>
      <c r="BJ15" s="339"/>
    </row>
    <row r="16" spans="2:67" ht="20.25" customHeight="1" thickBot="1" x14ac:dyDescent="0.45">
      <c r="B16" s="351"/>
      <c r="C16" s="340"/>
      <c r="D16" s="324"/>
      <c r="E16" s="108"/>
      <c r="F16" s="105"/>
      <c r="G16" s="108"/>
      <c r="H16" s="105"/>
      <c r="I16" s="356"/>
      <c r="J16" s="357"/>
      <c r="K16" s="322"/>
      <c r="L16" s="323"/>
      <c r="M16" s="323"/>
      <c r="N16" s="324"/>
      <c r="O16" s="322"/>
      <c r="P16" s="323"/>
      <c r="Q16" s="323"/>
      <c r="R16" s="323"/>
      <c r="S16" s="324"/>
      <c r="T16" s="121"/>
      <c r="U16" s="121"/>
      <c r="V16" s="122"/>
      <c r="W16" s="84" t="str">
        <f>IF(W15=1,"日",IF(W15=2,"月",IF(W15=3,"火",IF(W15=4,"水",IF(W15=5,"木",IF(W15=6,"金","土"))))))</f>
        <v>月</v>
      </c>
      <c r="X16" s="85" t="str">
        <f t="shared" ref="X16:AX16" si="0">IF(X15=1,"日",IF(X15=2,"月",IF(X15=3,"火",IF(X15=4,"水",IF(X15=5,"木",IF(X15=6,"金","土"))))))</f>
        <v>火</v>
      </c>
      <c r="Y16" s="85" t="str">
        <f t="shared" si="0"/>
        <v>水</v>
      </c>
      <c r="Z16" s="85" t="str">
        <f t="shared" si="0"/>
        <v>木</v>
      </c>
      <c r="AA16" s="85" t="str">
        <f t="shared" si="0"/>
        <v>金</v>
      </c>
      <c r="AB16" s="85" t="str">
        <f t="shared" si="0"/>
        <v>土</v>
      </c>
      <c r="AC16" s="86" t="str">
        <f t="shared" si="0"/>
        <v>日</v>
      </c>
      <c r="AD16" s="87" t="str">
        <f>IF(AD15=1,"日",IF(AD15=2,"月",IF(AD15=3,"火",IF(AD15=4,"水",IF(AD15=5,"木",IF(AD15=6,"金","土"))))))</f>
        <v>月</v>
      </c>
      <c r="AE16" s="85" t="str">
        <f t="shared" si="0"/>
        <v>火</v>
      </c>
      <c r="AF16" s="85" t="str">
        <f t="shared" si="0"/>
        <v>水</v>
      </c>
      <c r="AG16" s="85" t="str">
        <f t="shared" si="0"/>
        <v>木</v>
      </c>
      <c r="AH16" s="85" t="str">
        <f t="shared" si="0"/>
        <v>金</v>
      </c>
      <c r="AI16" s="85" t="str">
        <f t="shared" si="0"/>
        <v>土</v>
      </c>
      <c r="AJ16" s="86" t="str">
        <f t="shared" si="0"/>
        <v>日</v>
      </c>
      <c r="AK16" s="87" t="str">
        <f>IF(AK15=1,"日",IF(AK15=2,"月",IF(AK15=3,"火",IF(AK15=4,"水",IF(AK15=5,"木",IF(AK15=6,"金","土"))))))</f>
        <v>月</v>
      </c>
      <c r="AL16" s="85" t="str">
        <f t="shared" si="0"/>
        <v>火</v>
      </c>
      <c r="AM16" s="85" t="str">
        <f t="shared" si="0"/>
        <v>水</v>
      </c>
      <c r="AN16" s="85" t="str">
        <f t="shared" si="0"/>
        <v>木</v>
      </c>
      <c r="AO16" s="85" t="str">
        <f t="shared" si="0"/>
        <v>金</v>
      </c>
      <c r="AP16" s="85" t="str">
        <f t="shared" si="0"/>
        <v>土</v>
      </c>
      <c r="AQ16" s="86" t="str">
        <f t="shared" si="0"/>
        <v>日</v>
      </c>
      <c r="AR16" s="87" t="str">
        <f>IF(AR15=1,"日",IF(AR15=2,"月",IF(AR15=3,"火",IF(AR15=4,"水",IF(AR15=5,"木",IF(AR15=6,"金","土"))))))</f>
        <v>月</v>
      </c>
      <c r="AS16" s="85" t="str">
        <f t="shared" si="0"/>
        <v>火</v>
      </c>
      <c r="AT16" s="85" t="str">
        <f t="shared" si="0"/>
        <v>水</v>
      </c>
      <c r="AU16" s="85" t="str">
        <f t="shared" si="0"/>
        <v>木</v>
      </c>
      <c r="AV16" s="85" t="str">
        <f t="shared" si="0"/>
        <v>金</v>
      </c>
      <c r="AW16" s="85" t="str">
        <f t="shared" si="0"/>
        <v>土</v>
      </c>
      <c r="AX16" s="86" t="str">
        <f t="shared" si="0"/>
        <v>日</v>
      </c>
      <c r="AY16" s="85" t="str">
        <f>IF(AY15=1,"日",IF(AY15=2,"月",IF(AY15=3,"火",IF(AY15=4,"水",IF(AY15=5,"木",IF(AY15=6,"金",IF(AY15=0,"","土")))))))</f>
        <v/>
      </c>
      <c r="AZ16" s="85" t="str">
        <f>IF(AZ15=1,"日",IF(AZ15=2,"月",IF(AZ15=3,"火",IF(AZ15=4,"水",IF(AZ15=5,"木",IF(AZ15=6,"金",IF(AZ15=0,"","土")))))))</f>
        <v/>
      </c>
      <c r="BA16" s="85" t="str">
        <f>IF(BA15=1,"日",IF(BA15=2,"月",IF(BA15=3,"火",IF(BA15=4,"水",IF(BA15=5,"木",IF(BA15=6,"金",IF(BA15=0,"","土")))))))</f>
        <v/>
      </c>
      <c r="BB16" s="331"/>
      <c r="BC16" s="332"/>
      <c r="BD16" s="335"/>
      <c r="BE16" s="332"/>
      <c r="BF16" s="340"/>
      <c r="BG16" s="323"/>
      <c r="BH16" s="323"/>
      <c r="BI16" s="323"/>
      <c r="BJ16" s="341"/>
    </row>
    <row r="17" spans="2:62" ht="20.25" customHeight="1" x14ac:dyDescent="0.4">
      <c r="B17" s="374">
        <f>B15+1</f>
        <v>1</v>
      </c>
      <c r="C17" s="398"/>
      <c r="D17" s="399"/>
      <c r="E17" s="88"/>
      <c r="F17" s="89"/>
      <c r="G17" s="88"/>
      <c r="H17" s="89"/>
      <c r="I17" s="400"/>
      <c r="J17" s="401"/>
      <c r="K17" s="402"/>
      <c r="L17" s="403"/>
      <c r="M17" s="403"/>
      <c r="N17" s="399"/>
      <c r="O17" s="388"/>
      <c r="P17" s="389"/>
      <c r="Q17" s="389"/>
      <c r="R17" s="389"/>
      <c r="S17" s="390"/>
      <c r="T17" s="69" t="s">
        <v>18</v>
      </c>
      <c r="U17" s="70"/>
      <c r="V17" s="71"/>
      <c r="W17" s="62"/>
      <c r="X17" s="63"/>
      <c r="Y17" s="63"/>
      <c r="Z17" s="63"/>
      <c r="AA17" s="63"/>
      <c r="AB17" s="63"/>
      <c r="AC17" s="64"/>
      <c r="AD17" s="62"/>
      <c r="AE17" s="63"/>
      <c r="AF17" s="63"/>
      <c r="AG17" s="63"/>
      <c r="AH17" s="63"/>
      <c r="AI17" s="63"/>
      <c r="AJ17" s="64"/>
      <c r="AK17" s="62"/>
      <c r="AL17" s="63"/>
      <c r="AM17" s="63"/>
      <c r="AN17" s="63"/>
      <c r="AO17" s="63"/>
      <c r="AP17" s="63"/>
      <c r="AQ17" s="64"/>
      <c r="AR17" s="62"/>
      <c r="AS17" s="63"/>
      <c r="AT17" s="63"/>
      <c r="AU17" s="63"/>
      <c r="AV17" s="63"/>
      <c r="AW17" s="63"/>
      <c r="AX17" s="64"/>
      <c r="AY17" s="62"/>
      <c r="AZ17" s="63"/>
      <c r="BA17" s="63"/>
      <c r="BB17" s="391"/>
      <c r="BC17" s="392"/>
      <c r="BD17" s="393"/>
      <c r="BE17" s="394"/>
      <c r="BF17" s="395"/>
      <c r="BG17" s="396"/>
      <c r="BH17" s="396"/>
      <c r="BI17" s="396"/>
      <c r="BJ17" s="397"/>
    </row>
    <row r="18" spans="2:62" ht="20.25" customHeight="1" x14ac:dyDescent="0.4">
      <c r="B18" s="375"/>
      <c r="C18" s="378"/>
      <c r="D18" s="379"/>
      <c r="E18" s="90"/>
      <c r="F18" s="91">
        <f>C17</f>
        <v>0</v>
      </c>
      <c r="G18" s="90"/>
      <c r="H18" s="91">
        <f>I17</f>
        <v>0</v>
      </c>
      <c r="I18" s="382"/>
      <c r="J18" s="383"/>
      <c r="K18" s="386"/>
      <c r="L18" s="387"/>
      <c r="M18" s="387"/>
      <c r="N18" s="379"/>
      <c r="O18" s="358"/>
      <c r="P18" s="359"/>
      <c r="Q18" s="359"/>
      <c r="R18" s="359"/>
      <c r="S18" s="360"/>
      <c r="T18" s="72" t="s">
        <v>106</v>
      </c>
      <c r="U18" s="73"/>
      <c r="V18" s="74"/>
      <c r="W18" s="95" t="str">
        <f>IF(W17="","",VLOOKUP(W17,'シフト記号表 (2)'!$C$6:$L$47,10,FALSE))</f>
        <v/>
      </c>
      <c r="X18" s="96" t="str">
        <f>IF(X17="","",VLOOKUP(X17,'シフト記号表 (2)'!$C$6:$L$47,10,FALSE))</f>
        <v/>
      </c>
      <c r="Y18" s="96" t="str">
        <f>IF(Y17="","",VLOOKUP(Y17,'シフト記号表 (2)'!$C$6:$L$47,10,FALSE))</f>
        <v/>
      </c>
      <c r="Z18" s="96" t="str">
        <f>IF(Z17="","",VLOOKUP(Z17,'シフト記号表 (2)'!$C$6:$L$47,10,FALSE))</f>
        <v/>
      </c>
      <c r="AA18" s="96" t="str">
        <f>IF(AA17="","",VLOOKUP(AA17,'シフト記号表 (2)'!$C$6:$L$47,10,FALSE))</f>
        <v/>
      </c>
      <c r="AB18" s="96" t="str">
        <f>IF(AB17="","",VLOOKUP(AB17,'シフト記号表 (2)'!$C$6:$L$47,10,FALSE))</f>
        <v/>
      </c>
      <c r="AC18" s="97" t="str">
        <f>IF(AC17="","",VLOOKUP(AC17,'シフト記号表 (2)'!$C$6:$L$47,10,FALSE))</f>
        <v/>
      </c>
      <c r="AD18" s="95" t="str">
        <f>IF(AD17="","",VLOOKUP(AD17,'シフト記号表 (2)'!$C$6:$L$47,10,FALSE))</f>
        <v/>
      </c>
      <c r="AE18" s="96" t="str">
        <f>IF(AE17="","",VLOOKUP(AE17,'シフト記号表 (2)'!$C$6:$L$47,10,FALSE))</f>
        <v/>
      </c>
      <c r="AF18" s="96" t="str">
        <f>IF(AF17="","",VLOOKUP(AF17,'シフト記号表 (2)'!$C$6:$L$47,10,FALSE))</f>
        <v/>
      </c>
      <c r="AG18" s="96" t="str">
        <f>IF(AG17="","",VLOOKUP(AG17,'シフト記号表 (2)'!$C$6:$L$47,10,FALSE))</f>
        <v/>
      </c>
      <c r="AH18" s="96" t="str">
        <f>IF(AH17="","",VLOOKUP(AH17,'シフト記号表 (2)'!$C$6:$L$47,10,FALSE))</f>
        <v/>
      </c>
      <c r="AI18" s="96" t="str">
        <f>IF(AI17="","",VLOOKUP(AI17,'シフト記号表 (2)'!$C$6:$L$47,10,FALSE))</f>
        <v/>
      </c>
      <c r="AJ18" s="97" t="str">
        <f>IF(AJ17="","",VLOOKUP(AJ17,'シフト記号表 (2)'!$C$6:$L$47,10,FALSE))</f>
        <v/>
      </c>
      <c r="AK18" s="95" t="str">
        <f>IF(AK17="","",VLOOKUP(AK17,'シフト記号表 (2)'!$C$6:$L$47,10,FALSE))</f>
        <v/>
      </c>
      <c r="AL18" s="96" t="str">
        <f>IF(AL17="","",VLOOKUP(AL17,'シフト記号表 (2)'!$C$6:$L$47,10,FALSE))</f>
        <v/>
      </c>
      <c r="AM18" s="96" t="str">
        <f>IF(AM17="","",VLOOKUP(AM17,'シフト記号表 (2)'!$C$6:$L$47,10,FALSE))</f>
        <v/>
      </c>
      <c r="AN18" s="96" t="str">
        <f>IF(AN17="","",VLOOKUP(AN17,'シフト記号表 (2)'!$C$6:$L$47,10,FALSE))</f>
        <v/>
      </c>
      <c r="AO18" s="96" t="str">
        <f>IF(AO17="","",VLOOKUP(AO17,'シフト記号表 (2)'!$C$6:$L$47,10,FALSE))</f>
        <v/>
      </c>
      <c r="AP18" s="96" t="str">
        <f>IF(AP17="","",VLOOKUP(AP17,'シフト記号表 (2)'!$C$6:$L$47,10,FALSE))</f>
        <v/>
      </c>
      <c r="AQ18" s="97" t="str">
        <f>IF(AQ17="","",VLOOKUP(AQ17,'シフト記号表 (2)'!$C$6:$L$47,10,FALSE))</f>
        <v/>
      </c>
      <c r="AR18" s="95" t="str">
        <f>IF(AR17="","",VLOOKUP(AR17,'シフト記号表 (2)'!$C$6:$L$47,10,FALSE))</f>
        <v/>
      </c>
      <c r="AS18" s="96" t="str">
        <f>IF(AS17="","",VLOOKUP(AS17,'シフト記号表 (2)'!$C$6:$L$47,10,FALSE))</f>
        <v/>
      </c>
      <c r="AT18" s="96" t="str">
        <f>IF(AT17="","",VLOOKUP(AT17,'シフト記号表 (2)'!$C$6:$L$47,10,FALSE))</f>
        <v/>
      </c>
      <c r="AU18" s="96" t="str">
        <f>IF(AU17="","",VLOOKUP(AU17,'シフト記号表 (2)'!$C$6:$L$47,10,FALSE))</f>
        <v/>
      </c>
      <c r="AV18" s="96" t="str">
        <f>IF(AV17="","",VLOOKUP(AV17,'シフト記号表 (2)'!$C$6:$L$47,10,FALSE))</f>
        <v/>
      </c>
      <c r="AW18" s="96" t="str">
        <f>IF(AW17="","",VLOOKUP(AW17,'シフト記号表 (2)'!$C$6:$L$47,10,FALSE))</f>
        <v/>
      </c>
      <c r="AX18" s="97" t="str">
        <f>IF(AX17="","",VLOOKUP(AX17,'シフト記号表 (2)'!$C$6:$L$47,10,FALSE))</f>
        <v/>
      </c>
      <c r="AY18" s="95" t="str">
        <f>IF(AY17="","",VLOOKUP(AY17,'シフト記号表 (2)'!$C$6:$L$47,10,FALSE))</f>
        <v/>
      </c>
      <c r="AZ18" s="96" t="str">
        <f>IF(AZ17="","",VLOOKUP(AZ17,'シフト記号表 (2)'!$C$6:$L$47,10,FALSE))</f>
        <v/>
      </c>
      <c r="BA18" s="96" t="str">
        <f>IF(BA17="","",VLOOKUP(BA17,'シフト記号表 (2)'!$C$6:$L$47,10,FALSE))</f>
        <v/>
      </c>
      <c r="BB18" s="371">
        <f>IF($BE$3="４週",SUM(W18:AX18),IF($BE$3="暦月",SUM(W18:BA18),""))</f>
        <v>0</v>
      </c>
      <c r="BC18" s="372"/>
      <c r="BD18" s="373">
        <f>IF($BE$3="４週",BB18/4,IF($BE$3="暦月",(BB18/($BE$8/7)),""))</f>
        <v>0</v>
      </c>
      <c r="BE18" s="372"/>
      <c r="BF18" s="368"/>
      <c r="BG18" s="369"/>
      <c r="BH18" s="369"/>
      <c r="BI18" s="369"/>
      <c r="BJ18" s="370"/>
    </row>
    <row r="19" spans="2:62" ht="20.25" customHeight="1" x14ac:dyDescent="0.4">
      <c r="B19" s="374">
        <f>B17+1</f>
        <v>2</v>
      </c>
      <c r="C19" s="376"/>
      <c r="D19" s="377"/>
      <c r="E19" s="92"/>
      <c r="F19" s="93"/>
      <c r="G19" s="92"/>
      <c r="H19" s="93"/>
      <c r="I19" s="380"/>
      <c r="J19" s="381"/>
      <c r="K19" s="384"/>
      <c r="L19" s="385"/>
      <c r="M19" s="385"/>
      <c r="N19" s="377"/>
      <c r="O19" s="358"/>
      <c r="P19" s="359"/>
      <c r="Q19" s="359"/>
      <c r="R19" s="359"/>
      <c r="S19" s="360"/>
      <c r="T19" s="75" t="s">
        <v>18</v>
      </c>
      <c r="U19" s="76"/>
      <c r="V19" s="77"/>
      <c r="W19" s="65"/>
      <c r="X19" s="66"/>
      <c r="Y19" s="66"/>
      <c r="Z19" s="66"/>
      <c r="AA19" s="66"/>
      <c r="AB19" s="66"/>
      <c r="AC19" s="67"/>
      <c r="AD19" s="65"/>
      <c r="AE19" s="66"/>
      <c r="AF19" s="66"/>
      <c r="AG19" s="66"/>
      <c r="AH19" s="66"/>
      <c r="AI19" s="66"/>
      <c r="AJ19" s="67"/>
      <c r="AK19" s="65"/>
      <c r="AL19" s="66"/>
      <c r="AM19" s="66"/>
      <c r="AN19" s="66"/>
      <c r="AO19" s="66"/>
      <c r="AP19" s="66"/>
      <c r="AQ19" s="67"/>
      <c r="AR19" s="65"/>
      <c r="AS19" s="66"/>
      <c r="AT19" s="66"/>
      <c r="AU19" s="66"/>
      <c r="AV19" s="66"/>
      <c r="AW19" s="66"/>
      <c r="AX19" s="67"/>
      <c r="AY19" s="65"/>
      <c r="AZ19" s="66"/>
      <c r="BA19" s="68"/>
      <c r="BB19" s="361"/>
      <c r="BC19" s="362"/>
      <c r="BD19" s="363"/>
      <c r="BE19" s="364"/>
      <c r="BF19" s="365"/>
      <c r="BG19" s="366"/>
      <c r="BH19" s="366"/>
      <c r="BI19" s="366"/>
      <c r="BJ19" s="367"/>
    </row>
    <row r="20" spans="2:62" ht="20.25" customHeight="1" x14ac:dyDescent="0.4">
      <c r="B20" s="375"/>
      <c r="C20" s="378"/>
      <c r="D20" s="379"/>
      <c r="E20" s="90"/>
      <c r="F20" s="91">
        <f>C19</f>
        <v>0</v>
      </c>
      <c r="G20" s="90"/>
      <c r="H20" s="91">
        <f>I19</f>
        <v>0</v>
      </c>
      <c r="I20" s="382"/>
      <c r="J20" s="383"/>
      <c r="K20" s="386"/>
      <c r="L20" s="387"/>
      <c r="M20" s="387"/>
      <c r="N20" s="379"/>
      <c r="O20" s="358"/>
      <c r="P20" s="359"/>
      <c r="Q20" s="359"/>
      <c r="R20" s="359"/>
      <c r="S20" s="360"/>
      <c r="T20" s="72" t="s">
        <v>106</v>
      </c>
      <c r="U20" s="73"/>
      <c r="V20" s="74"/>
      <c r="W20" s="95" t="str">
        <f>IF(W19="","",VLOOKUP(W19,'シフト記号表 (2)'!$C$6:$L$47,10,FALSE))</f>
        <v/>
      </c>
      <c r="X20" s="96" t="str">
        <f>IF(X19="","",VLOOKUP(X19,'シフト記号表 (2)'!$C$6:$L$47,10,FALSE))</f>
        <v/>
      </c>
      <c r="Y20" s="96" t="str">
        <f>IF(Y19="","",VLOOKUP(Y19,'シフト記号表 (2)'!$C$6:$L$47,10,FALSE))</f>
        <v/>
      </c>
      <c r="Z20" s="96" t="str">
        <f>IF(Z19="","",VLOOKUP(Z19,'シフト記号表 (2)'!$C$6:$L$47,10,FALSE))</f>
        <v/>
      </c>
      <c r="AA20" s="96" t="str">
        <f>IF(AA19="","",VLOOKUP(AA19,'シフト記号表 (2)'!$C$6:$L$47,10,FALSE))</f>
        <v/>
      </c>
      <c r="AB20" s="96" t="str">
        <f>IF(AB19="","",VLOOKUP(AB19,'シフト記号表 (2)'!$C$6:$L$47,10,FALSE))</f>
        <v/>
      </c>
      <c r="AC20" s="97" t="str">
        <f>IF(AC19="","",VLOOKUP(AC19,'シフト記号表 (2)'!$C$6:$L$47,10,FALSE))</f>
        <v/>
      </c>
      <c r="AD20" s="95" t="str">
        <f>IF(AD19="","",VLOOKUP(AD19,'シフト記号表 (2)'!$C$6:$L$47,10,FALSE))</f>
        <v/>
      </c>
      <c r="AE20" s="96" t="str">
        <f>IF(AE19="","",VLOOKUP(AE19,'シフト記号表 (2)'!$C$6:$L$47,10,FALSE))</f>
        <v/>
      </c>
      <c r="AF20" s="96" t="str">
        <f>IF(AF19="","",VLOOKUP(AF19,'シフト記号表 (2)'!$C$6:$L$47,10,FALSE))</f>
        <v/>
      </c>
      <c r="AG20" s="96" t="str">
        <f>IF(AG19="","",VLOOKUP(AG19,'シフト記号表 (2)'!$C$6:$L$47,10,FALSE))</f>
        <v/>
      </c>
      <c r="AH20" s="96" t="str">
        <f>IF(AH19="","",VLOOKUP(AH19,'シフト記号表 (2)'!$C$6:$L$47,10,FALSE))</f>
        <v/>
      </c>
      <c r="AI20" s="96" t="str">
        <f>IF(AI19="","",VLOOKUP(AI19,'シフト記号表 (2)'!$C$6:$L$47,10,FALSE))</f>
        <v/>
      </c>
      <c r="AJ20" s="97" t="str">
        <f>IF(AJ19="","",VLOOKUP(AJ19,'シフト記号表 (2)'!$C$6:$L$47,10,FALSE))</f>
        <v/>
      </c>
      <c r="AK20" s="95" t="str">
        <f>IF(AK19="","",VLOOKUP(AK19,'シフト記号表 (2)'!$C$6:$L$47,10,FALSE))</f>
        <v/>
      </c>
      <c r="AL20" s="96" t="str">
        <f>IF(AL19="","",VLOOKUP(AL19,'シフト記号表 (2)'!$C$6:$L$47,10,FALSE))</f>
        <v/>
      </c>
      <c r="AM20" s="96" t="str">
        <f>IF(AM19="","",VLOOKUP(AM19,'シフト記号表 (2)'!$C$6:$L$47,10,FALSE))</f>
        <v/>
      </c>
      <c r="AN20" s="96" t="str">
        <f>IF(AN19="","",VLOOKUP(AN19,'シフト記号表 (2)'!$C$6:$L$47,10,FALSE))</f>
        <v/>
      </c>
      <c r="AO20" s="96" t="str">
        <f>IF(AO19="","",VLOOKUP(AO19,'シフト記号表 (2)'!$C$6:$L$47,10,FALSE))</f>
        <v/>
      </c>
      <c r="AP20" s="96" t="str">
        <f>IF(AP19="","",VLOOKUP(AP19,'シフト記号表 (2)'!$C$6:$L$47,10,FALSE))</f>
        <v/>
      </c>
      <c r="AQ20" s="97" t="str">
        <f>IF(AQ19="","",VLOOKUP(AQ19,'シフト記号表 (2)'!$C$6:$L$47,10,FALSE))</f>
        <v/>
      </c>
      <c r="AR20" s="95" t="str">
        <f>IF(AR19="","",VLOOKUP(AR19,'シフト記号表 (2)'!$C$6:$L$47,10,FALSE))</f>
        <v/>
      </c>
      <c r="AS20" s="96" t="str">
        <f>IF(AS19="","",VLOOKUP(AS19,'シフト記号表 (2)'!$C$6:$L$47,10,FALSE))</f>
        <v/>
      </c>
      <c r="AT20" s="96" t="str">
        <f>IF(AT19="","",VLOOKUP(AT19,'シフト記号表 (2)'!$C$6:$L$47,10,FALSE))</f>
        <v/>
      </c>
      <c r="AU20" s="96" t="str">
        <f>IF(AU19="","",VLOOKUP(AU19,'シフト記号表 (2)'!$C$6:$L$47,10,FALSE))</f>
        <v/>
      </c>
      <c r="AV20" s="96" t="str">
        <f>IF(AV19="","",VLOOKUP(AV19,'シフト記号表 (2)'!$C$6:$L$47,10,FALSE))</f>
        <v/>
      </c>
      <c r="AW20" s="96" t="str">
        <f>IF(AW19="","",VLOOKUP(AW19,'シフト記号表 (2)'!$C$6:$L$47,10,FALSE))</f>
        <v/>
      </c>
      <c r="AX20" s="97" t="str">
        <f>IF(AX19="","",VLOOKUP(AX19,'シフト記号表 (2)'!$C$6:$L$47,10,FALSE))</f>
        <v/>
      </c>
      <c r="AY20" s="95" t="str">
        <f>IF(AY19="","",VLOOKUP(AY19,'シフト記号表 (2)'!$C$6:$L$47,10,FALSE))</f>
        <v/>
      </c>
      <c r="AZ20" s="96" t="str">
        <f>IF(AZ19="","",VLOOKUP(AZ19,'シフト記号表 (2)'!$C$6:$L$47,10,FALSE))</f>
        <v/>
      </c>
      <c r="BA20" s="96" t="str">
        <f>IF(BA19="","",VLOOKUP(BA19,'シフト記号表 (2)'!$C$6:$L$47,10,FALSE))</f>
        <v/>
      </c>
      <c r="BB20" s="371">
        <f>IF($BE$3="４週",SUM(W20:AX20),IF($BE$3="暦月",SUM(W20:BA20),""))</f>
        <v>0</v>
      </c>
      <c r="BC20" s="372"/>
      <c r="BD20" s="373">
        <f>IF($BE$3="４週",BB20/4,IF($BE$3="暦月",(BB20/($BE$8/7)),""))</f>
        <v>0</v>
      </c>
      <c r="BE20" s="372"/>
      <c r="BF20" s="368"/>
      <c r="BG20" s="369"/>
      <c r="BH20" s="369"/>
      <c r="BI20" s="369"/>
      <c r="BJ20" s="370"/>
    </row>
    <row r="21" spans="2:62" ht="20.25" customHeight="1" x14ac:dyDescent="0.4">
      <c r="B21" s="374">
        <f>B19+1</f>
        <v>3</v>
      </c>
      <c r="C21" s="376"/>
      <c r="D21" s="377"/>
      <c r="E21" s="90"/>
      <c r="F21" s="91"/>
      <c r="G21" s="90"/>
      <c r="H21" s="91"/>
      <c r="I21" s="380"/>
      <c r="J21" s="381"/>
      <c r="K21" s="384"/>
      <c r="L21" s="385"/>
      <c r="M21" s="385"/>
      <c r="N21" s="377"/>
      <c r="O21" s="358"/>
      <c r="P21" s="359"/>
      <c r="Q21" s="359"/>
      <c r="R21" s="359"/>
      <c r="S21" s="360"/>
      <c r="T21" s="75" t="s">
        <v>18</v>
      </c>
      <c r="U21" s="76"/>
      <c r="V21" s="77"/>
      <c r="W21" s="65"/>
      <c r="X21" s="66"/>
      <c r="Y21" s="66"/>
      <c r="Z21" s="66"/>
      <c r="AA21" s="66"/>
      <c r="AB21" s="66"/>
      <c r="AC21" s="67"/>
      <c r="AD21" s="65"/>
      <c r="AE21" s="66"/>
      <c r="AF21" s="66"/>
      <c r="AG21" s="66"/>
      <c r="AH21" s="66"/>
      <c r="AI21" s="66"/>
      <c r="AJ21" s="67"/>
      <c r="AK21" s="65"/>
      <c r="AL21" s="66"/>
      <c r="AM21" s="66"/>
      <c r="AN21" s="66"/>
      <c r="AO21" s="66"/>
      <c r="AP21" s="66"/>
      <c r="AQ21" s="67"/>
      <c r="AR21" s="65"/>
      <c r="AS21" s="66"/>
      <c r="AT21" s="66"/>
      <c r="AU21" s="66"/>
      <c r="AV21" s="66"/>
      <c r="AW21" s="66"/>
      <c r="AX21" s="67"/>
      <c r="AY21" s="65"/>
      <c r="AZ21" s="66"/>
      <c r="BA21" s="68"/>
      <c r="BB21" s="361"/>
      <c r="BC21" s="362"/>
      <c r="BD21" s="363"/>
      <c r="BE21" s="364"/>
      <c r="BF21" s="365"/>
      <c r="BG21" s="366"/>
      <c r="BH21" s="366"/>
      <c r="BI21" s="366"/>
      <c r="BJ21" s="367"/>
    </row>
    <row r="22" spans="2:62" ht="20.25" customHeight="1" x14ac:dyDescent="0.4">
      <c r="B22" s="375"/>
      <c r="C22" s="378"/>
      <c r="D22" s="379"/>
      <c r="E22" s="90"/>
      <c r="F22" s="91">
        <f>C21</f>
        <v>0</v>
      </c>
      <c r="G22" s="90"/>
      <c r="H22" s="91">
        <f>I21</f>
        <v>0</v>
      </c>
      <c r="I22" s="382"/>
      <c r="J22" s="383"/>
      <c r="K22" s="386"/>
      <c r="L22" s="387"/>
      <c r="M22" s="387"/>
      <c r="N22" s="379"/>
      <c r="O22" s="358"/>
      <c r="P22" s="359"/>
      <c r="Q22" s="359"/>
      <c r="R22" s="359"/>
      <c r="S22" s="360"/>
      <c r="T22" s="72" t="s">
        <v>106</v>
      </c>
      <c r="U22" s="73"/>
      <c r="V22" s="74"/>
      <c r="W22" s="95" t="str">
        <f>IF(W21="","",VLOOKUP(W21,'シフト記号表 (2)'!$C$6:$L$47,10,FALSE))</f>
        <v/>
      </c>
      <c r="X22" s="96" t="str">
        <f>IF(X21="","",VLOOKUP(X21,'シフト記号表 (2)'!$C$6:$L$47,10,FALSE))</f>
        <v/>
      </c>
      <c r="Y22" s="96" t="str">
        <f>IF(Y21="","",VLOOKUP(Y21,'シフト記号表 (2)'!$C$6:$L$47,10,FALSE))</f>
        <v/>
      </c>
      <c r="Z22" s="96" t="str">
        <f>IF(Z21="","",VLOOKUP(Z21,'シフト記号表 (2)'!$C$6:$L$47,10,FALSE))</f>
        <v/>
      </c>
      <c r="AA22" s="96" t="str">
        <f>IF(AA21="","",VLOOKUP(AA21,'シフト記号表 (2)'!$C$6:$L$47,10,FALSE))</f>
        <v/>
      </c>
      <c r="AB22" s="96" t="str">
        <f>IF(AB21="","",VLOOKUP(AB21,'シフト記号表 (2)'!$C$6:$L$47,10,FALSE))</f>
        <v/>
      </c>
      <c r="AC22" s="97" t="str">
        <f>IF(AC21="","",VLOOKUP(AC21,'シフト記号表 (2)'!$C$6:$L$47,10,FALSE))</f>
        <v/>
      </c>
      <c r="AD22" s="95" t="str">
        <f>IF(AD21="","",VLOOKUP(AD21,'シフト記号表 (2)'!$C$6:$L$47,10,FALSE))</f>
        <v/>
      </c>
      <c r="AE22" s="96" t="str">
        <f>IF(AE21="","",VLOOKUP(AE21,'シフト記号表 (2)'!$C$6:$L$47,10,FALSE))</f>
        <v/>
      </c>
      <c r="AF22" s="96" t="str">
        <f>IF(AF21="","",VLOOKUP(AF21,'シフト記号表 (2)'!$C$6:$L$47,10,FALSE))</f>
        <v/>
      </c>
      <c r="AG22" s="96" t="str">
        <f>IF(AG21="","",VLOOKUP(AG21,'シフト記号表 (2)'!$C$6:$L$47,10,FALSE))</f>
        <v/>
      </c>
      <c r="AH22" s="96" t="str">
        <f>IF(AH21="","",VLOOKUP(AH21,'シフト記号表 (2)'!$C$6:$L$47,10,FALSE))</f>
        <v/>
      </c>
      <c r="AI22" s="96" t="str">
        <f>IF(AI21="","",VLOOKUP(AI21,'シフト記号表 (2)'!$C$6:$L$47,10,FALSE))</f>
        <v/>
      </c>
      <c r="AJ22" s="97" t="str">
        <f>IF(AJ21="","",VLOOKUP(AJ21,'シフト記号表 (2)'!$C$6:$L$47,10,FALSE))</f>
        <v/>
      </c>
      <c r="AK22" s="95" t="str">
        <f>IF(AK21="","",VLOOKUP(AK21,'シフト記号表 (2)'!$C$6:$L$47,10,FALSE))</f>
        <v/>
      </c>
      <c r="AL22" s="96" t="str">
        <f>IF(AL21="","",VLOOKUP(AL21,'シフト記号表 (2)'!$C$6:$L$47,10,FALSE))</f>
        <v/>
      </c>
      <c r="AM22" s="96" t="str">
        <f>IF(AM21="","",VLOOKUP(AM21,'シフト記号表 (2)'!$C$6:$L$47,10,FALSE))</f>
        <v/>
      </c>
      <c r="AN22" s="96" t="str">
        <f>IF(AN21="","",VLOOKUP(AN21,'シフト記号表 (2)'!$C$6:$L$47,10,FALSE))</f>
        <v/>
      </c>
      <c r="AO22" s="96" t="str">
        <f>IF(AO21="","",VLOOKUP(AO21,'シフト記号表 (2)'!$C$6:$L$47,10,FALSE))</f>
        <v/>
      </c>
      <c r="AP22" s="96" t="str">
        <f>IF(AP21="","",VLOOKUP(AP21,'シフト記号表 (2)'!$C$6:$L$47,10,FALSE))</f>
        <v/>
      </c>
      <c r="AQ22" s="97" t="str">
        <f>IF(AQ21="","",VLOOKUP(AQ21,'シフト記号表 (2)'!$C$6:$L$47,10,FALSE))</f>
        <v/>
      </c>
      <c r="AR22" s="95" t="str">
        <f>IF(AR21="","",VLOOKUP(AR21,'シフト記号表 (2)'!$C$6:$L$47,10,FALSE))</f>
        <v/>
      </c>
      <c r="AS22" s="96" t="str">
        <f>IF(AS21="","",VLOOKUP(AS21,'シフト記号表 (2)'!$C$6:$L$47,10,FALSE))</f>
        <v/>
      </c>
      <c r="AT22" s="96" t="str">
        <f>IF(AT21="","",VLOOKUP(AT21,'シフト記号表 (2)'!$C$6:$L$47,10,FALSE))</f>
        <v/>
      </c>
      <c r="AU22" s="96" t="str">
        <f>IF(AU21="","",VLOOKUP(AU21,'シフト記号表 (2)'!$C$6:$L$47,10,FALSE))</f>
        <v/>
      </c>
      <c r="AV22" s="96" t="str">
        <f>IF(AV21="","",VLOOKUP(AV21,'シフト記号表 (2)'!$C$6:$L$47,10,FALSE))</f>
        <v/>
      </c>
      <c r="AW22" s="96" t="str">
        <f>IF(AW21="","",VLOOKUP(AW21,'シフト記号表 (2)'!$C$6:$L$47,10,FALSE))</f>
        <v/>
      </c>
      <c r="AX22" s="97" t="str">
        <f>IF(AX21="","",VLOOKUP(AX21,'シフト記号表 (2)'!$C$6:$L$47,10,FALSE))</f>
        <v/>
      </c>
      <c r="AY22" s="95" t="str">
        <f>IF(AY21="","",VLOOKUP(AY21,'シフト記号表 (2)'!$C$6:$L$47,10,FALSE))</f>
        <v/>
      </c>
      <c r="AZ22" s="96" t="str">
        <f>IF(AZ21="","",VLOOKUP(AZ21,'シフト記号表 (2)'!$C$6:$L$47,10,FALSE))</f>
        <v/>
      </c>
      <c r="BA22" s="96" t="str">
        <f>IF(BA21="","",VLOOKUP(BA21,'シフト記号表 (2)'!$C$6:$L$47,10,FALSE))</f>
        <v/>
      </c>
      <c r="BB22" s="371">
        <f>IF($BE$3="４週",SUM(W22:AX22),IF($BE$3="暦月",SUM(W22:BA22),""))</f>
        <v>0</v>
      </c>
      <c r="BC22" s="372"/>
      <c r="BD22" s="373">
        <f>IF($BE$3="４週",BB22/4,IF($BE$3="暦月",(BB22/($BE$8/7)),""))</f>
        <v>0</v>
      </c>
      <c r="BE22" s="372"/>
      <c r="BF22" s="368"/>
      <c r="BG22" s="369"/>
      <c r="BH22" s="369"/>
      <c r="BI22" s="369"/>
      <c r="BJ22" s="370"/>
    </row>
    <row r="23" spans="2:62" ht="20.25" customHeight="1" x14ac:dyDescent="0.4">
      <c r="B23" s="374">
        <f>B21+1</f>
        <v>4</v>
      </c>
      <c r="C23" s="376"/>
      <c r="D23" s="377"/>
      <c r="E23" s="90"/>
      <c r="F23" s="91"/>
      <c r="G23" s="90"/>
      <c r="H23" s="91"/>
      <c r="I23" s="380"/>
      <c r="J23" s="381"/>
      <c r="K23" s="384"/>
      <c r="L23" s="385"/>
      <c r="M23" s="385"/>
      <c r="N23" s="377"/>
      <c r="O23" s="358"/>
      <c r="P23" s="359"/>
      <c r="Q23" s="359"/>
      <c r="R23" s="359"/>
      <c r="S23" s="360"/>
      <c r="T23" s="75" t="s">
        <v>18</v>
      </c>
      <c r="U23" s="76"/>
      <c r="V23" s="77"/>
      <c r="W23" s="65"/>
      <c r="X23" s="66"/>
      <c r="Y23" s="66"/>
      <c r="Z23" s="66"/>
      <c r="AA23" s="66"/>
      <c r="AB23" s="66"/>
      <c r="AC23" s="67"/>
      <c r="AD23" s="65"/>
      <c r="AE23" s="66"/>
      <c r="AF23" s="66"/>
      <c r="AG23" s="66"/>
      <c r="AH23" s="66"/>
      <c r="AI23" s="66"/>
      <c r="AJ23" s="67"/>
      <c r="AK23" s="65"/>
      <c r="AL23" s="66"/>
      <c r="AM23" s="66"/>
      <c r="AN23" s="66"/>
      <c r="AO23" s="66"/>
      <c r="AP23" s="66"/>
      <c r="AQ23" s="67"/>
      <c r="AR23" s="65"/>
      <c r="AS23" s="66"/>
      <c r="AT23" s="66"/>
      <c r="AU23" s="66"/>
      <c r="AV23" s="66"/>
      <c r="AW23" s="66"/>
      <c r="AX23" s="67"/>
      <c r="AY23" s="65"/>
      <c r="AZ23" s="66"/>
      <c r="BA23" s="68"/>
      <c r="BB23" s="361"/>
      <c r="BC23" s="362"/>
      <c r="BD23" s="363"/>
      <c r="BE23" s="364"/>
      <c r="BF23" s="365"/>
      <c r="BG23" s="366"/>
      <c r="BH23" s="366"/>
      <c r="BI23" s="366"/>
      <c r="BJ23" s="367"/>
    </row>
    <row r="24" spans="2:62" ht="20.25" customHeight="1" x14ac:dyDescent="0.4">
      <c r="B24" s="375"/>
      <c r="C24" s="378"/>
      <c r="D24" s="379"/>
      <c r="E24" s="90"/>
      <c r="F24" s="91">
        <f>C23</f>
        <v>0</v>
      </c>
      <c r="G24" s="90"/>
      <c r="H24" s="91">
        <f>I23</f>
        <v>0</v>
      </c>
      <c r="I24" s="382"/>
      <c r="J24" s="383"/>
      <c r="K24" s="386"/>
      <c r="L24" s="387"/>
      <c r="M24" s="387"/>
      <c r="N24" s="379"/>
      <c r="O24" s="358"/>
      <c r="P24" s="359"/>
      <c r="Q24" s="359"/>
      <c r="R24" s="359"/>
      <c r="S24" s="360"/>
      <c r="T24" s="72" t="s">
        <v>106</v>
      </c>
      <c r="U24" s="73"/>
      <c r="V24" s="74"/>
      <c r="W24" s="95" t="str">
        <f>IF(W23="","",VLOOKUP(W23,'シフト記号表 (2)'!$C$6:$L$47,10,FALSE))</f>
        <v/>
      </c>
      <c r="X24" s="96" t="str">
        <f>IF(X23="","",VLOOKUP(X23,'シフト記号表 (2)'!$C$6:$L$47,10,FALSE))</f>
        <v/>
      </c>
      <c r="Y24" s="96" t="str">
        <f>IF(Y23="","",VLOOKUP(Y23,'シフト記号表 (2)'!$C$6:$L$47,10,FALSE))</f>
        <v/>
      </c>
      <c r="Z24" s="96" t="str">
        <f>IF(Z23="","",VLOOKUP(Z23,'シフト記号表 (2)'!$C$6:$L$47,10,FALSE))</f>
        <v/>
      </c>
      <c r="AA24" s="96" t="str">
        <f>IF(AA23="","",VLOOKUP(AA23,'シフト記号表 (2)'!$C$6:$L$47,10,FALSE))</f>
        <v/>
      </c>
      <c r="AB24" s="96" t="str">
        <f>IF(AB23="","",VLOOKUP(AB23,'シフト記号表 (2)'!$C$6:$L$47,10,FALSE))</f>
        <v/>
      </c>
      <c r="AC24" s="97" t="str">
        <f>IF(AC23="","",VLOOKUP(AC23,'シフト記号表 (2)'!$C$6:$L$47,10,FALSE))</f>
        <v/>
      </c>
      <c r="AD24" s="95" t="str">
        <f>IF(AD23="","",VLOOKUP(AD23,'シフト記号表 (2)'!$C$6:$L$47,10,FALSE))</f>
        <v/>
      </c>
      <c r="AE24" s="96" t="str">
        <f>IF(AE23="","",VLOOKUP(AE23,'シフト記号表 (2)'!$C$6:$L$47,10,FALSE))</f>
        <v/>
      </c>
      <c r="AF24" s="96" t="str">
        <f>IF(AF23="","",VLOOKUP(AF23,'シフト記号表 (2)'!$C$6:$L$47,10,FALSE))</f>
        <v/>
      </c>
      <c r="AG24" s="96" t="str">
        <f>IF(AG23="","",VLOOKUP(AG23,'シフト記号表 (2)'!$C$6:$L$47,10,FALSE))</f>
        <v/>
      </c>
      <c r="AH24" s="96" t="str">
        <f>IF(AH23="","",VLOOKUP(AH23,'シフト記号表 (2)'!$C$6:$L$47,10,FALSE))</f>
        <v/>
      </c>
      <c r="AI24" s="96" t="str">
        <f>IF(AI23="","",VLOOKUP(AI23,'シフト記号表 (2)'!$C$6:$L$47,10,FALSE))</f>
        <v/>
      </c>
      <c r="AJ24" s="97" t="str">
        <f>IF(AJ23="","",VLOOKUP(AJ23,'シフト記号表 (2)'!$C$6:$L$47,10,FALSE))</f>
        <v/>
      </c>
      <c r="AK24" s="95" t="str">
        <f>IF(AK23="","",VLOOKUP(AK23,'シフト記号表 (2)'!$C$6:$L$47,10,FALSE))</f>
        <v/>
      </c>
      <c r="AL24" s="96" t="str">
        <f>IF(AL23="","",VLOOKUP(AL23,'シフト記号表 (2)'!$C$6:$L$47,10,FALSE))</f>
        <v/>
      </c>
      <c r="AM24" s="96" t="str">
        <f>IF(AM23="","",VLOOKUP(AM23,'シフト記号表 (2)'!$C$6:$L$47,10,FALSE))</f>
        <v/>
      </c>
      <c r="AN24" s="96" t="str">
        <f>IF(AN23="","",VLOOKUP(AN23,'シフト記号表 (2)'!$C$6:$L$47,10,FALSE))</f>
        <v/>
      </c>
      <c r="AO24" s="96" t="str">
        <f>IF(AO23="","",VLOOKUP(AO23,'シフト記号表 (2)'!$C$6:$L$47,10,FALSE))</f>
        <v/>
      </c>
      <c r="AP24" s="96" t="str">
        <f>IF(AP23="","",VLOOKUP(AP23,'シフト記号表 (2)'!$C$6:$L$47,10,FALSE))</f>
        <v/>
      </c>
      <c r="AQ24" s="97" t="str">
        <f>IF(AQ23="","",VLOOKUP(AQ23,'シフト記号表 (2)'!$C$6:$L$47,10,FALSE))</f>
        <v/>
      </c>
      <c r="AR24" s="95" t="str">
        <f>IF(AR23="","",VLOOKUP(AR23,'シフト記号表 (2)'!$C$6:$L$47,10,FALSE))</f>
        <v/>
      </c>
      <c r="AS24" s="96" t="str">
        <f>IF(AS23="","",VLOOKUP(AS23,'シフト記号表 (2)'!$C$6:$L$47,10,FALSE))</f>
        <v/>
      </c>
      <c r="AT24" s="96" t="str">
        <f>IF(AT23="","",VLOOKUP(AT23,'シフト記号表 (2)'!$C$6:$L$47,10,FALSE))</f>
        <v/>
      </c>
      <c r="AU24" s="96" t="str">
        <f>IF(AU23="","",VLOOKUP(AU23,'シフト記号表 (2)'!$C$6:$L$47,10,FALSE))</f>
        <v/>
      </c>
      <c r="AV24" s="96" t="str">
        <f>IF(AV23="","",VLOOKUP(AV23,'シフト記号表 (2)'!$C$6:$L$47,10,FALSE))</f>
        <v/>
      </c>
      <c r="AW24" s="96" t="str">
        <f>IF(AW23="","",VLOOKUP(AW23,'シフト記号表 (2)'!$C$6:$L$47,10,FALSE))</f>
        <v/>
      </c>
      <c r="AX24" s="97" t="str">
        <f>IF(AX23="","",VLOOKUP(AX23,'シフト記号表 (2)'!$C$6:$L$47,10,FALSE))</f>
        <v/>
      </c>
      <c r="AY24" s="95" t="str">
        <f>IF(AY23="","",VLOOKUP(AY23,'シフト記号表 (2)'!$C$6:$L$47,10,FALSE))</f>
        <v/>
      </c>
      <c r="AZ24" s="96" t="str">
        <f>IF(AZ23="","",VLOOKUP(AZ23,'シフト記号表 (2)'!$C$6:$L$47,10,FALSE))</f>
        <v/>
      </c>
      <c r="BA24" s="96" t="str">
        <f>IF(BA23="","",VLOOKUP(BA23,'シフト記号表 (2)'!$C$6:$L$47,10,FALSE))</f>
        <v/>
      </c>
      <c r="BB24" s="371">
        <f>IF($BE$3="４週",SUM(W24:AX24),IF($BE$3="暦月",SUM(W24:BA24),""))</f>
        <v>0</v>
      </c>
      <c r="BC24" s="372"/>
      <c r="BD24" s="373">
        <f>IF($BE$3="４週",BB24/4,IF($BE$3="暦月",(BB24/($BE$8/7)),""))</f>
        <v>0</v>
      </c>
      <c r="BE24" s="372"/>
      <c r="BF24" s="368"/>
      <c r="BG24" s="369"/>
      <c r="BH24" s="369"/>
      <c r="BI24" s="369"/>
      <c r="BJ24" s="370"/>
    </row>
    <row r="25" spans="2:62" ht="20.25" customHeight="1" x14ac:dyDescent="0.4">
      <c r="B25" s="374">
        <f>B23+1</f>
        <v>5</v>
      </c>
      <c r="C25" s="376"/>
      <c r="D25" s="377"/>
      <c r="E25" s="90"/>
      <c r="F25" s="91"/>
      <c r="G25" s="90"/>
      <c r="H25" s="91"/>
      <c r="I25" s="380"/>
      <c r="J25" s="381"/>
      <c r="K25" s="384"/>
      <c r="L25" s="385"/>
      <c r="M25" s="385"/>
      <c r="N25" s="377"/>
      <c r="O25" s="358"/>
      <c r="P25" s="359"/>
      <c r="Q25" s="359"/>
      <c r="R25" s="359"/>
      <c r="S25" s="360"/>
      <c r="T25" s="75" t="s">
        <v>18</v>
      </c>
      <c r="U25" s="76"/>
      <c r="V25" s="77"/>
      <c r="W25" s="65"/>
      <c r="X25" s="66"/>
      <c r="Y25" s="66"/>
      <c r="Z25" s="66"/>
      <c r="AA25" s="66"/>
      <c r="AB25" s="66"/>
      <c r="AC25" s="67"/>
      <c r="AD25" s="65"/>
      <c r="AE25" s="66"/>
      <c r="AF25" s="66"/>
      <c r="AG25" s="66"/>
      <c r="AH25" s="66"/>
      <c r="AI25" s="66"/>
      <c r="AJ25" s="67"/>
      <c r="AK25" s="65"/>
      <c r="AL25" s="66"/>
      <c r="AM25" s="66"/>
      <c r="AN25" s="66"/>
      <c r="AO25" s="66"/>
      <c r="AP25" s="66"/>
      <c r="AQ25" s="67"/>
      <c r="AR25" s="65"/>
      <c r="AS25" s="66"/>
      <c r="AT25" s="66"/>
      <c r="AU25" s="66"/>
      <c r="AV25" s="66"/>
      <c r="AW25" s="66"/>
      <c r="AX25" s="67"/>
      <c r="AY25" s="65"/>
      <c r="AZ25" s="66"/>
      <c r="BA25" s="68"/>
      <c r="BB25" s="361"/>
      <c r="BC25" s="362"/>
      <c r="BD25" s="363"/>
      <c r="BE25" s="364"/>
      <c r="BF25" s="365"/>
      <c r="BG25" s="366"/>
      <c r="BH25" s="366"/>
      <c r="BI25" s="366"/>
      <c r="BJ25" s="367"/>
    </row>
    <row r="26" spans="2:62" ht="20.25" customHeight="1" x14ac:dyDescent="0.4">
      <c r="B26" s="375"/>
      <c r="C26" s="378"/>
      <c r="D26" s="379"/>
      <c r="E26" s="90"/>
      <c r="F26" s="91">
        <f>C25</f>
        <v>0</v>
      </c>
      <c r="G26" s="90"/>
      <c r="H26" s="91">
        <f>I25</f>
        <v>0</v>
      </c>
      <c r="I26" s="382"/>
      <c r="J26" s="383"/>
      <c r="K26" s="386"/>
      <c r="L26" s="387"/>
      <c r="M26" s="387"/>
      <c r="N26" s="379"/>
      <c r="O26" s="358"/>
      <c r="P26" s="359"/>
      <c r="Q26" s="359"/>
      <c r="R26" s="359"/>
      <c r="S26" s="360"/>
      <c r="T26" s="115" t="s">
        <v>106</v>
      </c>
      <c r="U26" s="79"/>
      <c r="V26" s="116"/>
      <c r="W26" s="95" t="str">
        <f>IF(W25="","",VLOOKUP(W25,'シフト記号表 (2)'!$C$6:$L$47,10,FALSE))</f>
        <v/>
      </c>
      <c r="X26" s="96" t="str">
        <f>IF(X25="","",VLOOKUP(X25,'シフト記号表 (2)'!$C$6:$L$47,10,FALSE))</f>
        <v/>
      </c>
      <c r="Y26" s="96" t="str">
        <f>IF(Y25="","",VLOOKUP(Y25,'シフト記号表 (2)'!$C$6:$L$47,10,FALSE))</f>
        <v/>
      </c>
      <c r="Z26" s="96" t="str">
        <f>IF(Z25="","",VLOOKUP(Z25,'シフト記号表 (2)'!$C$6:$L$47,10,FALSE))</f>
        <v/>
      </c>
      <c r="AA26" s="96" t="str">
        <f>IF(AA25="","",VLOOKUP(AA25,'シフト記号表 (2)'!$C$6:$L$47,10,FALSE))</f>
        <v/>
      </c>
      <c r="AB26" s="96" t="str">
        <f>IF(AB25="","",VLOOKUP(AB25,'シフト記号表 (2)'!$C$6:$L$47,10,FALSE))</f>
        <v/>
      </c>
      <c r="AC26" s="97" t="str">
        <f>IF(AC25="","",VLOOKUP(AC25,'シフト記号表 (2)'!$C$6:$L$47,10,FALSE))</f>
        <v/>
      </c>
      <c r="AD26" s="95" t="str">
        <f>IF(AD25="","",VLOOKUP(AD25,'シフト記号表 (2)'!$C$6:$L$47,10,FALSE))</f>
        <v/>
      </c>
      <c r="AE26" s="96" t="str">
        <f>IF(AE25="","",VLOOKUP(AE25,'シフト記号表 (2)'!$C$6:$L$47,10,FALSE))</f>
        <v/>
      </c>
      <c r="AF26" s="96" t="str">
        <f>IF(AF25="","",VLOOKUP(AF25,'シフト記号表 (2)'!$C$6:$L$47,10,FALSE))</f>
        <v/>
      </c>
      <c r="AG26" s="96" t="str">
        <f>IF(AG25="","",VLOOKUP(AG25,'シフト記号表 (2)'!$C$6:$L$47,10,FALSE))</f>
        <v/>
      </c>
      <c r="AH26" s="96" t="str">
        <f>IF(AH25="","",VLOOKUP(AH25,'シフト記号表 (2)'!$C$6:$L$47,10,FALSE))</f>
        <v/>
      </c>
      <c r="AI26" s="96" t="str">
        <f>IF(AI25="","",VLOOKUP(AI25,'シフト記号表 (2)'!$C$6:$L$47,10,FALSE))</f>
        <v/>
      </c>
      <c r="AJ26" s="97" t="str">
        <f>IF(AJ25="","",VLOOKUP(AJ25,'シフト記号表 (2)'!$C$6:$L$47,10,FALSE))</f>
        <v/>
      </c>
      <c r="AK26" s="95" t="str">
        <f>IF(AK25="","",VLOOKUP(AK25,'シフト記号表 (2)'!$C$6:$L$47,10,FALSE))</f>
        <v/>
      </c>
      <c r="AL26" s="96" t="str">
        <f>IF(AL25="","",VLOOKUP(AL25,'シフト記号表 (2)'!$C$6:$L$47,10,FALSE))</f>
        <v/>
      </c>
      <c r="AM26" s="96" t="str">
        <f>IF(AM25="","",VLOOKUP(AM25,'シフト記号表 (2)'!$C$6:$L$47,10,FALSE))</f>
        <v/>
      </c>
      <c r="AN26" s="96" t="str">
        <f>IF(AN25="","",VLOOKUP(AN25,'シフト記号表 (2)'!$C$6:$L$47,10,FALSE))</f>
        <v/>
      </c>
      <c r="AO26" s="96" t="str">
        <f>IF(AO25="","",VLOOKUP(AO25,'シフト記号表 (2)'!$C$6:$L$47,10,FALSE))</f>
        <v/>
      </c>
      <c r="AP26" s="96" t="str">
        <f>IF(AP25="","",VLOOKUP(AP25,'シフト記号表 (2)'!$C$6:$L$47,10,FALSE))</f>
        <v/>
      </c>
      <c r="AQ26" s="97" t="str">
        <f>IF(AQ25="","",VLOOKUP(AQ25,'シフト記号表 (2)'!$C$6:$L$47,10,FALSE))</f>
        <v/>
      </c>
      <c r="AR26" s="95" t="str">
        <f>IF(AR25="","",VLOOKUP(AR25,'シフト記号表 (2)'!$C$6:$L$47,10,FALSE))</f>
        <v/>
      </c>
      <c r="AS26" s="96" t="str">
        <f>IF(AS25="","",VLOOKUP(AS25,'シフト記号表 (2)'!$C$6:$L$47,10,FALSE))</f>
        <v/>
      </c>
      <c r="AT26" s="96" t="str">
        <f>IF(AT25="","",VLOOKUP(AT25,'シフト記号表 (2)'!$C$6:$L$47,10,FALSE))</f>
        <v/>
      </c>
      <c r="AU26" s="96" t="str">
        <f>IF(AU25="","",VLOOKUP(AU25,'シフト記号表 (2)'!$C$6:$L$47,10,FALSE))</f>
        <v/>
      </c>
      <c r="AV26" s="96" t="str">
        <f>IF(AV25="","",VLOOKUP(AV25,'シフト記号表 (2)'!$C$6:$L$47,10,FALSE))</f>
        <v/>
      </c>
      <c r="AW26" s="96" t="str">
        <f>IF(AW25="","",VLOOKUP(AW25,'シフト記号表 (2)'!$C$6:$L$47,10,FALSE))</f>
        <v/>
      </c>
      <c r="AX26" s="97" t="str">
        <f>IF(AX25="","",VLOOKUP(AX25,'シフト記号表 (2)'!$C$6:$L$47,10,FALSE))</f>
        <v/>
      </c>
      <c r="AY26" s="95" t="str">
        <f>IF(AY25="","",VLOOKUP(AY25,'シフト記号表 (2)'!$C$6:$L$47,10,FALSE))</f>
        <v/>
      </c>
      <c r="AZ26" s="96" t="str">
        <f>IF(AZ25="","",VLOOKUP(AZ25,'シフト記号表 (2)'!$C$6:$L$47,10,FALSE))</f>
        <v/>
      </c>
      <c r="BA26" s="96" t="str">
        <f>IF(BA25="","",VLOOKUP(BA25,'シフト記号表 (2)'!$C$6:$L$47,10,FALSE))</f>
        <v/>
      </c>
      <c r="BB26" s="371">
        <f>IF($BE$3="４週",SUM(W26:AX26),IF($BE$3="暦月",SUM(W26:BA26),""))</f>
        <v>0</v>
      </c>
      <c r="BC26" s="372"/>
      <c r="BD26" s="373">
        <f>IF($BE$3="４週",BB26/4,IF($BE$3="暦月",(BB26/($BE$8/7)),""))</f>
        <v>0</v>
      </c>
      <c r="BE26" s="372"/>
      <c r="BF26" s="368"/>
      <c r="BG26" s="369"/>
      <c r="BH26" s="369"/>
      <c r="BI26" s="369"/>
      <c r="BJ26" s="370"/>
    </row>
    <row r="27" spans="2:62" ht="20.25" customHeight="1" x14ac:dyDescent="0.4">
      <c r="B27" s="374">
        <f>B25+1</f>
        <v>6</v>
      </c>
      <c r="C27" s="376"/>
      <c r="D27" s="377"/>
      <c r="E27" s="90"/>
      <c r="F27" s="91"/>
      <c r="G27" s="90"/>
      <c r="H27" s="91"/>
      <c r="I27" s="380"/>
      <c r="J27" s="381"/>
      <c r="K27" s="384"/>
      <c r="L27" s="385"/>
      <c r="M27" s="385"/>
      <c r="N27" s="377"/>
      <c r="O27" s="358"/>
      <c r="P27" s="359"/>
      <c r="Q27" s="359"/>
      <c r="R27" s="359"/>
      <c r="S27" s="360"/>
      <c r="T27" s="114" t="s">
        <v>18</v>
      </c>
      <c r="V27" s="78"/>
      <c r="W27" s="65"/>
      <c r="X27" s="66"/>
      <c r="Y27" s="66"/>
      <c r="Z27" s="66"/>
      <c r="AA27" s="66"/>
      <c r="AB27" s="66"/>
      <c r="AC27" s="67"/>
      <c r="AD27" s="65"/>
      <c r="AE27" s="66"/>
      <c r="AF27" s="66"/>
      <c r="AG27" s="66"/>
      <c r="AH27" s="66"/>
      <c r="AI27" s="66"/>
      <c r="AJ27" s="67"/>
      <c r="AK27" s="65"/>
      <c r="AL27" s="66"/>
      <c r="AM27" s="66"/>
      <c r="AN27" s="66"/>
      <c r="AO27" s="66"/>
      <c r="AP27" s="66"/>
      <c r="AQ27" s="67"/>
      <c r="AR27" s="65"/>
      <c r="AS27" s="66"/>
      <c r="AT27" s="66"/>
      <c r="AU27" s="66"/>
      <c r="AV27" s="66"/>
      <c r="AW27" s="66"/>
      <c r="AX27" s="67"/>
      <c r="AY27" s="65"/>
      <c r="AZ27" s="66"/>
      <c r="BA27" s="68"/>
      <c r="BB27" s="361"/>
      <c r="BC27" s="362"/>
      <c r="BD27" s="363"/>
      <c r="BE27" s="364"/>
      <c r="BF27" s="365"/>
      <c r="BG27" s="366"/>
      <c r="BH27" s="366"/>
      <c r="BI27" s="366"/>
      <c r="BJ27" s="367"/>
    </row>
    <row r="28" spans="2:62" ht="20.25" customHeight="1" x14ac:dyDescent="0.4">
      <c r="B28" s="375"/>
      <c r="C28" s="378"/>
      <c r="D28" s="379"/>
      <c r="E28" s="90"/>
      <c r="F28" s="91">
        <f>C27</f>
        <v>0</v>
      </c>
      <c r="G28" s="90"/>
      <c r="H28" s="91">
        <f>I27</f>
        <v>0</v>
      </c>
      <c r="I28" s="382"/>
      <c r="J28" s="383"/>
      <c r="K28" s="386"/>
      <c r="L28" s="387"/>
      <c r="M28" s="387"/>
      <c r="N28" s="379"/>
      <c r="O28" s="358"/>
      <c r="P28" s="359"/>
      <c r="Q28" s="359"/>
      <c r="R28" s="359"/>
      <c r="S28" s="360"/>
      <c r="T28" s="72" t="s">
        <v>106</v>
      </c>
      <c r="U28" s="73"/>
      <c r="V28" s="74"/>
      <c r="W28" s="95" t="str">
        <f>IF(W27="","",VLOOKUP(W27,'シフト記号表 (2)'!$C$6:$L$47,10,FALSE))</f>
        <v/>
      </c>
      <c r="X28" s="96" t="str">
        <f>IF(X27="","",VLOOKUP(X27,'シフト記号表 (2)'!$C$6:$L$47,10,FALSE))</f>
        <v/>
      </c>
      <c r="Y28" s="96" t="str">
        <f>IF(Y27="","",VLOOKUP(Y27,'シフト記号表 (2)'!$C$6:$L$47,10,FALSE))</f>
        <v/>
      </c>
      <c r="Z28" s="96" t="str">
        <f>IF(Z27="","",VLOOKUP(Z27,'シフト記号表 (2)'!$C$6:$L$47,10,FALSE))</f>
        <v/>
      </c>
      <c r="AA28" s="96" t="str">
        <f>IF(AA27="","",VLOOKUP(AA27,'シフト記号表 (2)'!$C$6:$L$47,10,FALSE))</f>
        <v/>
      </c>
      <c r="AB28" s="96" t="str">
        <f>IF(AB27="","",VLOOKUP(AB27,'シフト記号表 (2)'!$C$6:$L$47,10,FALSE))</f>
        <v/>
      </c>
      <c r="AC28" s="97" t="str">
        <f>IF(AC27="","",VLOOKUP(AC27,'シフト記号表 (2)'!$C$6:$L$47,10,FALSE))</f>
        <v/>
      </c>
      <c r="AD28" s="95" t="str">
        <f>IF(AD27="","",VLOOKUP(AD27,'シフト記号表 (2)'!$C$6:$L$47,10,FALSE))</f>
        <v/>
      </c>
      <c r="AE28" s="96" t="str">
        <f>IF(AE27="","",VLOOKUP(AE27,'シフト記号表 (2)'!$C$6:$L$47,10,FALSE))</f>
        <v/>
      </c>
      <c r="AF28" s="96" t="str">
        <f>IF(AF27="","",VLOOKUP(AF27,'シフト記号表 (2)'!$C$6:$L$47,10,FALSE))</f>
        <v/>
      </c>
      <c r="AG28" s="96" t="str">
        <f>IF(AG27="","",VLOOKUP(AG27,'シフト記号表 (2)'!$C$6:$L$47,10,FALSE))</f>
        <v/>
      </c>
      <c r="AH28" s="96" t="str">
        <f>IF(AH27="","",VLOOKUP(AH27,'シフト記号表 (2)'!$C$6:$L$47,10,FALSE))</f>
        <v/>
      </c>
      <c r="AI28" s="96" t="str">
        <f>IF(AI27="","",VLOOKUP(AI27,'シフト記号表 (2)'!$C$6:$L$47,10,FALSE))</f>
        <v/>
      </c>
      <c r="AJ28" s="97" t="str">
        <f>IF(AJ27="","",VLOOKUP(AJ27,'シフト記号表 (2)'!$C$6:$L$47,10,FALSE))</f>
        <v/>
      </c>
      <c r="AK28" s="95" t="str">
        <f>IF(AK27="","",VLOOKUP(AK27,'シフト記号表 (2)'!$C$6:$L$47,10,FALSE))</f>
        <v/>
      </c>
      <c r="AL28" s="96" t="str">
        <f>IF(AL27="","",VLOOKUP(AL27,'シフト記号表 (2)'!$C$6:$L$47,10,FALSE))</f>
        <v/>
      </c>
      <c r="AM28" s="96" t="str">
        <f>IF(AM27="","",VLOOKUP(AM27,'シフト記号表 (2)'!$C$6:$L$47,10,FALSE))</f>
        <v/>
      </c>
      <c r="AN28" s="96" t="str">
        <f>IF(AN27="","",VLOOKUP(AN27,'シフト記号表 (2)'!$C$6:$L$47,10,FALSE))</f>
        <v/>
      </c>
      <c r="AO28" s="96" t="str">
        <f>IF(AO27="","",VLOOKUP(AO27,'シフト記号表 (2)'!$C$6:$L$47,10,FALSE))</f>
        <v/>
      </c>
      <c r="AP28" s="96" t="str">
        <f>IF(AP27="","",VLOOKUP(AP27,'シフト記号表 (2)'!$C$6:$L$47,10,FALSE))</f>
        <v/>
      </c>
      <c r="AQ28" s="97" t="str">
        <f>IF(AQ27="","",VLOOKUP(AQ27,'シフト記号表 (2)'!$C$6:$L$47,10,FALSE))</f>
        <v/>
      </c>
      <c r="AR28" s="95" t="str">
        <f>IF(AR27="","",VLOOKUP(AR27,'シフト記号表 (2)'!$C$6:$L$47,10,FALSE))</f>
        <v/>
      </c>
      <c r="AS28" s="96" t="str">
        <f>IF(AS27="","",VLOOKUP(AS27,'シフト記号表 (2)'!$C$6:$L$47,10,FALSE))</f>
        <v/>
      </c>
      <c r="AT28" s="96" t="str">
        <f>IF(AT27="","",VLOOKUP(AT27,'シフト記号表 (2)'!$C$6:$L$47,10,FALSE))</f>
        <v/>
      </c>
      <c r="AU28" s="96" t="str">
        <f>IF(AU27="","",VLOOKUP(AU27,'シフト記号表 (2)'!$C$6:$L$47,10,FALSE))</f>
        <v/>
      </c>
      <c r="AV28" s="96" t="str">
        <f>IF(AV27="","",VLOOKUP(AV27,'シフト記号表 (2)'!$C$6:$L$47,10,FALSE))</f>
        <v/>
      </c>
      <c r="AW28" s="96" t="str">
        <f>IF(AW27="","",VLOOKUP(AW27,'シフト記号表 (2)'!$C$6:$L$47,10,FALSE))</f>
        <v/>
      </c>
      <c r="AX28" s="97" t="str">
        <f>IF(AX27="","",VLOOKUP(AX27,'シフト記号表 (2)'!$C$6:$L$47,10,FALSE))</f>
        <v/>
      </c>
      <c r="AY28" s="95" t="str">
        <f>IF(AY27="","",VLOOKUP(AY27,'シフト記号表 (2)'!$C$6:$L$47,10,FALSE))</f>
        <v/>
      </c>
      <c r="AZ28" s="96" t="str">
        <f>IF(AZ27="","",VLOOKUP(AZ27,'シフト記号表 (2)'!$C$6:$L$47,10,FALSE))</f>
        <v/>
      </c>
      <c r="BA28" s="96" t="str">
        <f>IF(BA27="","",VLOOKUP(BA27,'シフト記号表 (2)'!$C$6:$L$47,10,FALSE))</f>
        <v/>
      </c>
      <c r="BB28" s="371">
        <f>IF($BE$3="４週",SUM(W28:AX28),IF($BE$3="暦月",SUM(W28:BA28),""))</f>
        <v>0</v>
      </c>
      <c r="BC28" s="372"/>
      <c r="BD28" s="373">
        <f>IF($BE$3="４週",BB28/4,IF($BE$3="暦月",(BB28/($BE$8/7)),""))</f>
        <v>0</v>
      </c>
      <c r="BE28" s="372"/>
      <c r="BF28" s="368"/>
      <c r="BG28" s="369"/>
      <c r="BH28" s="369"/>
      <c r="BI28" s="369"/>
      <c r="BJ28" s="370"/>
    </row>
    <row r="29" spans="2:62" ht="20.25" customHeight="1" x14ac:dyDescent="0.4">
      <c r="B29" s="374">
        <f>B27+1</f>
        <v>7</v>
      </c>
      <c r="C29" s="376"/>
      <c r="D29" s="377"/>
      <c r="E29" s="90"/>
      <c r="F29" s="91"/>
      <c r="G29" s="90"/>
      <c r="H29" s="91"/>
      <c r="I29" s="380"/>
      <c r="J29" s="381"/>
      <c r="K29" s="384"/>
      <c r="L29" s="385"/>
      <c r="M29" s="385"/>
      <c r="N29" s="377"/>
      <c r="O29" s="358"/>
      <c r="P29" s="359"/>
      <c r="Q29" s="359"/>
      <c r="R29" s="359"/>
      <c r="S29" s="360"/>
      <c r="T29" s="75" t="s">
        <v>18</v>
      </c>
      <c r="U29" s="76"/>
      <c r="V29" s="77"/>
      <c r="W29" s="65"/>
      <c r="X29" s="66"/>
      <c r="Y29" s="66"/>
      <c r="Z29" s="66"/>
      <c r="AA29" s="66"/>
      <c r="AB29" s="66"/>
      <c r="AC29" s="67"/>
      <c r="AD29" s="65"/>
      <c r="AE29" s="66"/>
      <c r="AF29" s="66"/>
      <c r="AG29" s="66"/>
      <c r="AH29" s="66"/>
      <c r="AI29" s="66"/>
      <c r="AJ29" s="67"/>
      <c r="AK29" s="65"/>
      <c r="AL29" s="66"/>
      <c r="AM29" s="66"/>
      <c r="AN29" s="66"/>
      <c r="AO29" s="66"/>
      <c r="AP29" s="66"/>
      <c r="AQ29" s="67"/>
      <c r="AR29" s="65"/>
      <c r="AS29" s="66"/>
      <c r="AT29" s="66"/>
      <c r="AU29" s="66"/>
      <c r="AV29" s="66"/>
      <c r="AW29" s="66"/>
      <c r="AX29" s="67"/>
      <c r="AY29" s="65"/>
      <c r="AZ29" s="66"/>
      <c r="BA29" s="68"/>
      <c r="BB29" s="361"/>
      <c r="BC29" s="362"/>
      <c r="BD29" s="363"/>
      <c r="BE29" s="364"/>
      <c r="BF29" s="365"/>
      <c r="BG29" s="366"/>
      <c r="BH29" s="366"/>
      <c r="BI29" s="366"/>
      <c r="BJ29" s="367"/>
    </row>
    <row r="30" spans="2:62" ht="20.25" customHeight="1" x14ac:dyDescent="0.4">
      <c r="B30" s="375"/>
      <c r="C30" s="378"/>
      <c r="D30" s="379"/>
      <c r="E30" s="90"/>
      <c r="F30" s="91">
        <f>C29</f>
        <v>0</v>
      </c>
      <c r="G30" s="90"/>
      <c r="H30" s="91">
        <f>I29</f>
        <v>0</v>
      </c>
      <c r="I30" s="382"/>
      <c r="J30" s="383"/>
      <c r="K30" s="386"/>
      <c r="L30" s="387"/>
      <c r="M30" s="387"/>
      <c r="N30" s="379"/>
      <c r="O30" s="358"/>
      <c r="P30" s="359"/>
      <c r="Q30" s="359"/>
      <c r="R30" s="359"/>
      <c r="S30" s="360"/>
      <c r="T30" s="72" t="s">
        <v>106</v>
      </c>
      <c r="U30" s="73"/>
      <c r="V30" s="74"/>
      <c r="W30" s="95" t="str">
        <f>IF(W29="","",VLOOKUP(W29,'シフト記号表 (2)'!$C$6:$L$47,10,FALSE))</f>
        <v/>
      </c>
      <c r="X30" s="96" t="str">
        <f>IF(X29="","",VLOOKUP(X29,'シフト記号表 (2)'!$C$6:$L$47,10,FALSE))</f>
        <v/>
      </c>
      <c r="Y30" s="96" t="str">
        <f>IF(Y29="","",VLOOKUP(Y29,'シフト記号表 (2)'!$C$6:$L$47,10,FALSE))</f>
        <v/>
      </c>
      <c r="Z30" s="96" t="str">
        <f>IF(Z29="","",VLOOKUP(Z29,'シフト記号表 (2)'!$C$6:$L$47,10,FALSE))</f>
        <v/>
      </c>
      <c r="AA30" s="96" t="str">
        <f>IF(AA29="","",VLOOKUP(AA29,'シフト記号表 (2)'!$C$6:$L$47,10,FALSE))</f>
        <v/>
      </c>
      <c r="AB30" s="96" t="str">
        <f>IF(AB29="","",VLOOKUP(AB29,'シフト記号表 (2)'!$C$6:$L$47,10,FALSE))</f>
        <v/>
      </c>
      <c r="AC30" s="97" t="str">
        <f>IF(AC29="","",VLOOKUP(AC29,'シフト記号表 (2)'!$C$6:$L$47,10,FALSE))</f>
        <v/>
      </c>
      <c r="AD30" s="95" t="str">
        <f>IF(AD29="","",VLOOKUP(AD29,'シフト記号表 (2)'!$C$6:$L$47,10,FALSE))</f>
        <v/>
      </c>
      <c r="AE30" s="96" t="str">
        <f>IF(AE29="","",VLOOKUP(AE29,'シフト記号表 (2)'!$C$6:$L$47,10,FALSE))</f>
        <v/>
      </c>
      <c r="AF30" s="96" t="str">
        <f>IF(AF29="","",VLOOKUP(AF29,'シフト記号表 (2)'!$C$6:$L$47,10,FALSE))</f>
        <v/>
      </c>
      <c r="AG30" s="96" t="str">
        <f>IF(AG29="","",VLOOKUP(AG29,'シフト記号表 (2)'!$C$6:$L$47,10,FALSE))</f>
        <v/>
      </c>
      <c r="AH30" s="96" t="str">
        <f>IF(AH29="","",VLOOKUP(AH29,'シフト記号表 (2)'!$C$6:$L$47,10,FALSE))</f>
        <v/>
      </c>
      <c r="AI30" s="96" t="str">
        <f>IF(AI29="","",VLOOKUP(AI29,'シフト記号表 (2)'!$C$6:$L$47,10,FALSE))</f>
        <v/>
      </c>
      <c r="AJ30" s="97" t="str">
        <f>IF(AJ29="","",VLOOKUP(AJ29,'シフト記号表 (2)'!$C$6:$L$47,10,FALSE))</f>
        <v/>
      </c>
      <c r="AK30" s="95" t="str">
        <f>IF(AK29="","",VLOOKUP(AK29,'シフト記号表 (2)'!$C$6:$L$47,10,FALSE))</f>
        <v/>
      </c>
      <c r="AL30" s="96" t="str">
        <f>IF(AL29="","",VLOOKUP(AL29,'シフト記号表 (2)'!$C$6:$L$47,10,FALSE))</f>
        <v/>
      </c>
      <c r="AM30" s="96" t="str">
        <f>IF(AM29="","",VLOOKUP(AM29,'シフト記号表 (2)'!$C$6:$L$47,10,FALSE))</f>
        <v/>
      </c>
      <c r="AN30" s="96" t="str">
        <f>IF(AN29="","",VLOOKUP(AN29,'シフト記号表 (2)'!$C$6:$L$47,10,FALSE))</f>
        <v/>
      </c>
      <c r="AO30" s="96" t="str">
        <f>IF(AO29="","",VLOOKUP(AO29,'シフト記号表 (2)'!$C$6:$L$47,10,FALSE))</f>
        <v/>
      </c>
      <c r="AP30" s="96" t="str">
        <f>IF(AP29="","",VLOOKUP(AP29,'シフト記号表 (2)'!$C$6:$L$47,10,FALSE))</f>
        <v/>
      </c>
      <c r="AQ30" s="97" t="str">
        <f>IF(AQ29="","",VLOOKUP(AQ29,'シフト記号表 (2)'!$C$6:$L$47,10,FALSE))</f>
        <v/>
      </c>
      <c r="AR30" s="95" t="str">
        <f>IF(AR29="","",VLOOKUP(AR29,'シフト記号表 (2)'!$C$6:$L$47,10,FALSE))</f>
        <v/>
      </c>
      <c r="AS30" s="96" t="str">
        <f>IF(AS29="","",VLOOKUP(AS29,'シフト記号表 (2)'!$C$6:$L$47,10,FALSE))</f>
        <v/>
      </c>
      <c r="AT30" s="96" t="str">
        <f>IF(AT29="","",VLOOKUP(AT29,'シフト記号表 (2)'!$C$6:$L$47,10,FALSE))</f>
        <v/>
      </c>
      <c r="AU30" s="96" t="str">
        <f>IF(AU29="","",VLOOKUP(AU29,'シフト記号表 (2)'!$C$6:$L$47,10,FALSE))</f>
        <v/>
      </c>
      <c r="AV30" s="96" t="str">
        <f>IF(AV29="","",VLOOKUP(AV29,'シフト記号表 (2)'!$C$6:$L$47,10,FALSE))</f>
        <v/>
      </c>
      <c r="AW30" s="96" t="str">
        <f>IF(AW29="","",VLOOKUP(AW29,'シフト記号表 (2)'!$C$6:$L$47,10,FALSE))</f>
        <v/>
      </c>
      <c r="AX30" s="97" t="str">
        <f>IF(AX29="","",VLOOKUP(AX29,'シフト記号表 (2)'!$C$6:$L$47,10,FALSE))</f>
        <v/>
      </c>
      <c r="AY30" s="95" t="str">
        <f>IF(AY29="","",VLOOKUP(AY29,'シフト記号表 (2)'!$C$6:$L$47,10,FALSE))</f>
        <v/>
      </c>
      <c r="AZ30" s="96" t="str">
        <f>IF(AZ29="","",VLOOKUP(AZ29,'シフト記号表 (2)'!$C$6:$L$47,10,FALSE))</f>
        <v/>
      </c>
      <c r="BA30" s="96" t="str">
        <f>IF(BA29="","",VLOOKUP(BA29,'シフト記号表 (2)'!$C$6:$L$47,10,FALSE))</f>
        <v/>
      </c>
      <c r="BB30" s="371">
        <f>IF($BE$3="４週",SUM(W30:AX30),IF($BE$3="暦月",SUM(W30:BA30),""))</f>
        <v>0</v>
      </c>
      <c r="BC30" s="372"/>
      <c r="BD30" s="373">
        <f>IF($BE$3="４週",BB30/4,IF($BE$3="暦月",(BB30/($BE$8/7)),""))</f>
        <v>0</v>
      </c>
      <c r="BE30" s="372"/>
      <c r="BF30" s="368"/>
      <c r="BG30" s="369"/>
      <c r="BH30" s="369"/>
      <c r="BI30" s="369"/>
      <c r="BJ30" s="370"/>
    </row>
    <row r="31" spans="2:62" ht="20.25" customHeight="1" x14ac:dyDescent="0.4">
      <c r="B31" s="374">
        <f>B29+1</f>
        <v>8</v>
      </c>
      <c r="C31" s="376"/>
      <c r="D31" s="377"/>
      <c r="E31" s="90"/>
      <c r="F31" s="91"/>
      <c r="G31" s="90"/>
      <c r="H31" s="91"/>
      <c r="I31" s="380"/>
      <c r="J31" s="381"/>
      <c r="K31" s="384"/>
      <c r="L31" s="385"/>
      <c r="M31" s="385"/>
      <c r="N31" s="377"/>
      <c r="O31" s="358"/>
      <c r="P31" s="359"/>
      <c r="Q31" s="359"/>
      <c r="R31" s="359"/>
      <c r="S31" s="360"/>
      <c r="T31" s="75" t="s">
        <v>18</v>
      </c>
      <c r="U31" s="76"/>
      <c r="V31" s="77"/>
      <c r="W31" s="65"/>
      <c r="X31" s="66"/>
      <c r="Y31" s="66"/>
      <c r="Z31" s="66"/>
      <c r="AA31" s="66"/>
      <c r="AB31" s="66"/>
      <c r="AC31" s="67"/>
      <c r="AD31" s="65"/>
      <c r="AE31" s="66"/>
      <c r="AF31" s="66"/>
      <c r="AG31" s="66"/>
      <c r="AH31" s="66"/>
      <c r="AI31" s="66"/>
      <c r="AJ31" s="67"/>
      <c r="AK31" s="65"/>
      <c r="AL31" s="66"/>
      <c r="AM31" s="66"/>
      <c r="AN31" s="66"/>
      <c r="AO31" s="66"/>
      <c r="AP31" s="66"/>
      <c r="AQ31" s="67"/>
      <c r="AR31" s="65"/>
      <c r="AS31" s="66"/>
      <c r="AT31" s="66"/>
      <c r="AU31" s="66"/>
      <c r="AV31" s="66"/>
      <c r="AW31" s="66"/>
      <c r="AX31" s="67"/>
      <c r="AY31" s="65"/>
      <c r="AZ31" s="66"/>
      <c r="BA31" s="68"/>
      <c r="BB31" s="361"/>
      <c r="BC31" s="362"/>
      <c r="BD31" s="363"/>
      <c r="BE31" s="364"/>
      <c r="BF31" s="365"/>
      <c r="BG31" s="366"/>
      <c r="BH31" s="366"/>
      <c r="BI31" s="366"/>
      <c r="BJ31" s="367"/>
    </row>
    <row r="32" spans="2:62" ht="20.25" customHeight="1" x14ac:dyDescent="0.4">
      <c r="B32" s="375"/>
      <c r="C32" s="378"/>
      <c r="D32" s="379"/>
      <c r="E32" s="90"/>
      <c r="F32" s="91">
        <f>C31</f>
        <v>0</v>
      </c>
      <c r="G32" s="90"/>
      <c r="H32" s="91">
        <f>I31</f>
        <v>0</v>
      </c>
      <c r="I32" s="382"/>
      <c r="J32" s="383"/>
      <c r="K32" s="386"/>
      <c r="L32" s="387"/>
      <c r="M32" s="387"/>
      <c r="N32" s="379"/>
      <c r="O32" s="358"/>
      <c r="P32" s="359"/>
      <c r="Q32" s="359"/>
      <c r="R32" s="359"/>
      <c r="S32" s="360"/>
      <c r="T32" s="72" t="s">
        <v>106</v>
      </c>
      <c r="U32" s="73"/>
      <c r="V32" s="74"/>
      <c r="W32" s="95" t="str">
        <f>IF(W31="","",VLOOKUP(W31,'シフト記号表 (2)'!$C$6:$L$47,10,FALSE))</f>
        <v/>
      </c>
      <c r="X32" s="96" t="str">
        <f>IF(X31="","",VLOOKUP(X31,'シフト記号表 (2)'!$C$6:$L$47,10,FALSE))</f>
        <v/>
      </c>
      <c r="Y32" s="96" t="str">
        <f>IF(Y31="","",VLOOKUP(Y31,'シフト記号表 (2)'!$C$6:$L$47,10,FALSE))</f>
        <v/>
      </c>
      <c r="Z32" s="96" t="str">
        <f>IF(Z31="","",VLOOKUP(Z31,'シフト記号表 (2)'!$C$6:$L$47,10,FALSE))</f>
        <v/>
      </c>
      <c r="AA32" s="96" t="str">
        <f>IF(AA31="","",VLOOKUP(AA31,'シフト記号表 (2)'!$C$6:$L$47,10,FALSE))</f>
        <v/>
      </c>
      <c r="AB32" s="96" t="str">
        <f>IF(AB31="","",VLOOKUP(AB31,'シフト記号表 (2)'!$C$6:$L$47,10,FALSE))</f>
        <v/>
      </c>
      <c r="AC32" s="97" t="str">
        <f>IF(AC31="","",VLOOKUP(AC31,'シフト記号表 (2)'!$C$6:$L$47,10,FALSE))</f>
        <v/>
      </c>
      <c r="AD32" s="95" t="str">
        <f>IF(AD31="","",VLOOKUP(AD31,'シフト記号表 (2)'!$C$6:$L$47,10,FALSE))</f>
        <v/>
      </c>
      <c r="AE32" s="96" t="str">
        <f>IF(AE31="","",VLOOKUP(AE31,'シフト記号表 (2)'!$C$6:$L$47,10,FALSE))</f>
        <v/>
      </c>
      <c r="AF32" s="96" t="str">
        <f>IF(AF31="","",VLOOKUP(AF31,'シフト記号表 (2)'!$C$6:$L$47,10,FALSE))</f>
        <v/>
      </c>
      <c r="AG32" s="96" t="str">
        <f>IF(AG31="","",VLOOKUP(AG31,'シフト記号表 (2)'!$C$6:$L$47,10,FALSE))</f>
        <v/>
      </c>
      <c r="AH32" s="96" t="str">
        <f>IF(AH31="","",VLOOKUP(AH31,'シフト記号表 (2)'!$C$6:$L$47,10,FALSE))</f>
        <v/>
      </c>
      <c r="AI32" s="96" t="str">
        <f>IF(AI31="","",VLOOKUP(AI31,'シフト記号表 (2)'!$C$6:$L$47,10,FALSE))</f>
        <v/>
      </c>
      <c r="AJ32" s="97" t="str">
        <f>IF(AJ31="","",VLOOKUP(AJ31,'シフト記号表 (2)'!$C$6:$L$47,10,FALSE))</f>
        <v/>
      </c>
      <c r="AK32" s="95" t="str">
        <f>IF(AK31="","",VLOOKUP(AK31,'シフト記号表 (2)'!$C$6:$L$47,10,FALSE))</f>
        <v/>
      </c>
      <c r="AL32" s="96" t="str">
        <f>IF(AL31="","",VLOOKUP(AL31,'シフト記号表 (2)'!$C$6:$L$47,10,FALSE))</f>
        <v/>
      </c>
      <c r="AM32" s="96" t="str">
        <f>IF(AM31="","",VLOOKUP(AM31,'シフト記号表 (2)'!$C$6:$L$47,10,FALSE))</f>
        <v/>
      </c>
      <c r="AN32" s="96" t="str">
        <f>IF(AN31="","",VLOOKUP(AN31,'シフト記号表 (2)'!$C$6:$L$47,10,FALSE))</f>
        <v/>
      </c>
      <c r="AO32" s="96" t="str">
        <f>IF(AO31="","",VLOOKUP(AO31,'シフト記号表 (2)'!$C$6:$L$47,10,FALSE))</f>
        <v/>
      </c>
      <c r="AP32" s="96" t="str">
        <f>IF(AP31="","",VLOOKUP(AP31,'シフト記号表 (2)'!$C$6:$L$47,10,FALSE))</f>
        <v/>
      </c>
      <c r="AQ32" s="97" t="str">
        <f>IF(AQ31="","",VLOOKUP(AQ31,'シフト記号表 (2)'!$C$6:$L$47,10,FALSE))</f>
        <v/>
      </c>
      <c r="AR32" s="95" t="str">
        <f>IF(AR31="","",VLOOKUP(AR31,'シフト記号表 (2)'!$C$6:$L$47,10,FALSE))</f>
        <v/>
      </c>
      <c r="AS32" s="96" t="str">
        <f>IF(AS31="","",VLOOKUP(AS31,'シフト記号表 (2)'!$C$6:$L$47,10,FALSE))</f>
        <v/>
      </c>
      <c r="AT32" s="96" t="str">
        <f>IF(AT31="","",VLOOKUP(AT31,'シフト記号表 (2)'!$C$6:$L$47,10,FALSE))</f>
        <v/>
      </c>
      <c r="AU32" s="96" t="str">
        <f>IF(AU31="","",VLOOKUP(AU31,'シフト記号表 (2)'!$C$6:$L$47,10,FALSE))</f>
        <v/>
      </c>
      <c r="AV32" s="96" t="str">
        <f>IF(AV31="","",VLOOKUP(AV31,'シフト記号表 (2)'!$C$6:$L$47,10,FALSE))</f>
        <v/>
      </c>
      <c r="AW32" s="96" t="str">
        <f>IF(AW31="","",VLOOKUP(AW31,'シフト記号表 (2)'!$C$6:$L$47,10,FALSE))</f>
        <v/>
      </c>
      <c r="AX32" s="97" t="str">
        <f>IF(AX31="","",VLOOKUP(AX31,'シフト記号表 (2)'!$C$6:$L$47,10,FALSE))</f>
        <v/>
      </c>
      <c r="AY32" s="95" t="str">
        <f>IF(AY31="","",VLOOKUP(AY31,'シフト記号表 (2)'!$C$6:$L$47,10,FALSE))</f>
        <v/>
      </c>
      <c r="AZ32" s="96" t="str">
        <f>IF(AZ31="","",VLOOKUP(AZ31,'シフト記号表 (2)'!$C$6:$L$47,10,FALSE))</f>
        <v/>
      </c>
      <c r="BA32" s="96" t="str">
        <f>IF(BA31="","",VLOOKUP(BA31,'シフト記号表 (2)'!$C$6:$L$47,10,FALSE))</f>
        <v/>
      </c>
      <c r="BB32" s="371">
        <f>IF($BE$3="４週",SUM(W32:AX32),IF($BE$3="暦月",SUM(W32:BA32),""))</f>
        <v>0</v>
      </c>
      <c r="BC32" s="372"/>
      <c r="BD32" s="373">
        <f>IF($BE$3="４週",BB32/4,IF($BE$3="暦月",(BB32/($BE$8/7)),""))</f>
        <v>0</v>
      </c>
      <c r="BE32" s="372"/>
      <c r="BF32" s="368"/>
      <c r="BG32" s="369"/>
      <c r="BH32" s="369"/>
      <c r="BI32" s="369"/>
      <c r="BJ32" s="370"/>
    </row>
    <row r="33" spans="2:62" ht="20.25" customHeight="1" x14ac:dyDescent="0.4">
      <c r="B33" s="374">
        <f>B31+1</f>
        <v>9</v>
      </c>
      <c r="C33" s="376"/>
      <c r="D33" s="377"/>
      <c r="E33" s="90"/>
      <c r="F33" s="91"/>
      <c r="G33" s="90"/>
      <c r="H33" s="91"/>
      <c r="I33" s="380"/>
      <c r="J33" s="381"/>
      <c r="K33" s="384"/>
      <c r="L33" s="385"/>
      <c r="M33" s="385"/>
      <c r="N33" s="377"/>
      <c r="O33" s="358"/>
      <c r="P33" s="359"/>
      <c r="Q33" s="359"/>
      <c r="R33" s="359"/>
      <c r="S33" s="360"/>
      <c r="T33" s="75" t="s">
        <v>18</v>
      </c>
      <c r="U33" s="76"/>
      <c r="V33" s="77"/>
      <c r="W33" s="65"/>
      <c r="X33" s="66"/>
      <c r="Y33" s="66"/>
      <c r="Z33" s="66"/>
      <c r="AA33" s="66"/>
      <c r="AB33" s="66"/>
      <c r="AC33" s="67"/>
      <c r="AD33" s="65"/>
      <c r="AE33" s="66"/>
      <c r="AF33" s="66"/>
      <c r="AG33" s="66"/>
      <c r="AH33" s="66"/>
      <c r="AI33" s="66"/>
      <c r="AJ33" s="67"/>
      <c r="AK33" s="65"/>
      <c r="AL33" s="66"/>
      <c r="AM33" s="66"/>
      <c r="AN33" s="66"/>
      <c r="AO33" s="66"/>
      <c r="AP33" s="66"/>
      <c r="AQ33" s="67"/>
      <c r="AR33" s="65"/>
      <c r="AS33" s="66"/>
      <c r="AT33" s="66"/>
      <c r="AU33" s="66"/>
      <c r="AV33" s="66"/>
      <c r="AW33" s="66"/>
      <c r="AX33" s="67"/>
      <c r="AY33" s="65"/>
      <c r="AZ33" s="66"/>
      <c r="BA33" s="68"/>
      <c r="BB33" s="361"/>
      <c r="BC33" s="362"/>
      <c r="BD33" s="363"/>
      <c r="BE33" s="364"/>
      <c r="BF33" s="365"/>
      <c r="BG33" s="366"/>
      <c r="BH33" s="366"/>
      <c r="BI33" s="366"/>
      <c r="BJ33" s="367"/>
    </row>
    <row r="34" spans="2:62" ht="20.25" customHeight="1" x14ac:dyDescent="0.4">
      <c r="B34" s="375"/>
      <c r="C34" s="378"/>
      <c r="D34" s="379"/>
      <c r="E34" s="90"/>
      <c r="F34" s="91">
        <f>C33</f>
        <v>0</v>
      </c>
      <c r="G34" s="90"/>
      <c r="H34" s="91">
        <f>I33</f>
        <v>0</v>
      </c>
      <c r="I34" s="382"/>
      <c r="J34" s="383"/>
      <c r="K34" s="386"/>
      <c r="L34" s="387"/>
      <c r="M34" s="387"/>
      <c r="N34" s="379"/>
      <c r="O34" s="358"/>
      <c r="P34" s="359"/>
      <c r="Q34" s="359"/>
      <c r="R34" s="359"/>
      <c r="S34" s="360"/>
      <c r="T34" s="115" t="s">
        <v>106</v>
      </c>
      <c r="U34" s="79"/>
      <c r="V34" s="116"/>
      <c r="W34" s="95" t="str">
        <f>IF(W33="","",VLOOKUP(W33,'シフト記号表 (2)'!$C$6:$L$47,10,FALSE))</f>
        <v/>
      </c>
      <c r="X34" s="96" t="str">
        <f>IF(X33="","",VLOOKUP(X33,'シフト記号表 (2)'!$C$6:$L$47,10,FALSE))</f>
        <v/>
      </c>
      <c r="Y34" s="96" t="str">
        <f>IF(Y33="","",VLOOKUP(Y33,'シフト記号表 (2)'!$C$6:$L$47,10,FALSE))</f>
        <v/>
      </c>
      <c r="Z34" s="96" t="str">
        <f>IF(Z33="","",VLOOKUP(Z33,'シフト記号表 (2)'!$C$6:$L$47,10,FALSE))</f>
        <v/>
      </c>
      <c r="AA34" s="96" t="str">
        <f>IF(AA33="","",VLOOKUP(AA33,'シフト記号表 (2)'!$C$6:$L$47,10,FALSE))</f>
        <v/>
      </c>
      <c r="AB34" s="96" t="str">
        <f>IF(AB33="","",VLOOKUP(AB33,'シフト記号表 (2)'!$C$6:$L$47,10,FALSE))</f>
        <v/>
      </c>
      <c r="AC34" s="97" t="str">
        <f>IF(AC33="","",VLOOKUP(AC33,'シフト記号表 (2)'!$C$6:$L$47,10,FALSE))</f>
        <v/>
      </c>
      <c r="AD34" s="95" t="str">
        <f>IF(AD33="","",VLOOKUP(AD33,'シフト記号表 (2)'!$C$6:$L$47,10,FALSE))</f>
        <v/>
      </c>
      <c r="AE34" s="96" t="str">
        <f>IF(AE33="","",VLOOKUP(AE33,'シフト記号表 (2)'!$C$6:$L$47,10,FALSE))</f>
        <v/>
      </c>
      <c r="AF34" s="96" t="str">
        <f>IF(AF33="","",VLOOKUP(AF33,'シフト記号表 (2)'!$C$6:$L$47,10,FALSE))</f>
        <v/>
      </c>
      <c r="AG34" s="96" t="str">
        <f>IF(AG33="","",VLOOKUP(AG33,'シフト記号表 (2)'!$C$6:$L$47,10,FALSE))</f>
        <v/>
      </c>
      <c r="AH34" s="96" t="str">
        <f>IF(AH33="","",VLOOKUP(AH33,'シフト記号表 (2)'!$C$6:$L$47,10,FALSE))</f>
        <v/>
      </c>
      <c r="AI34" s="96" t="str">
        <f>IF(AI33="","",VLOOKUP(AI33,'シフト記号表 (2)'!$C$6:$L$47,10,FALSE))</f>
        <v/>
      </c>
      <c r="AJ34" s="97" t="str">
        <f>IF(AJ33="","",VLOOKUP(AJ33,'シフト記号表 (2)'!$C$6:$L$47,10,FALSE))</f>
        <v/>
      </c>
      <c r="AK34" s="95" t="str">
        <f>IF(AK33="","",VLOOKUP(AK33,'シフト記号表 (2)'!$C$6:$L$47,10,FALSE))</f>
        <v/>
      </c>
      <c r="AL34" s="96" t="str">
        <f>IF(AL33="","",VLOOKUP(AL33,'シフト記号表 (2)'!$C$6:$L$47,10,FALSE))</f>
        <v/>
      </c>
      <c r="AM34" s="96" t="str">
        <f>IF(AM33="","",VLOOKUP(AM33,'シフト記号表 (2)'!$C$6:$L$47,10,FALSE))</f>
        <v/>
      </c>
      <c r="AN34" s="96" t="str">
        <f>IF(AN33="","",VLOOKUP(AN33,'シフト記号表 (2)'!$C$6:$L$47,10,FALSE))</f>
        <v/>
      </c>
      <c r="AO34" s="96" t="str">
        <f>IF(AO33="","",VLOOKUP(AO33,'シフト記号表 (2)'!$C$6:$L$47,10,FALSE))</f>
        <v/>
      </c>
      <c r="AP34" s="96" t="str">
        <f>IF(AP33="","",VLOOKUP(AP33,'シフト記号表 (2)'!$C$6:$L$47,10,FALSE))</f>
        <v/>
      </c>
      <c r="AQ34" s="97" t="str">
        <f>IF(AQ33="","",VLOOKUP(AQ33,'シフト記号表 (2)'!$C$6:$L$47,10,FALSE))</f>
        <v/>
      </c>
      <c r="AR34" s="95" t="str">
        <f>IF(AR33="","",VLOOKUP(AR33,'シフト記号表 (2)'!$C$6:$L$47,10,FALSE))</f>
        <v/>
      </c>
      <c r="AS34" s="96" t="str">
        <f>IF(AS33="","",VLOOKUP(AS33,'シフト記号表 (2)'!$C$6:$L$47,10,FALSE))</f>
        <v/>
      </c>
      <c r="AT34" s="96" t="str">
        <f>IF(AT33="","",VLOOKUP(AT33,'シフト記号表 (2)'!$C$6:$L$47,10,FALSE))</f>
        <v/>
      </c>
      <c r="AU34" s="96" t="str">
        <f>IF(AU33="","",VLOOKUP(AU33,'シフト記号表 (2)'!$C$6:$L$47,10,FALSE))</f>
        <v/>
      </c>
      <c r="AV34" s="96" t="str">
        <f>IF(AV33="","",VLOOKUP(AV33,'シフト記号表 (2)'!$C$6:$L$47,10,FALSE))</f>
        <v/>
      </c>
      <c r="AW34" s="96" t="str">
        <f>IF(AW33="","",VLOOKUP(AW33,'シフト記号表 (2)'!$C$6:$L$47,10,FALSE))</f>
        <v/>
      </c>
      <c r="AX34" s="97" t="str">
        <f>IF(AX33="","",VLOOKUP(AX33,'シフト記号表 (2)'!$C$6:$L$47,10,FALSE))</f>
        <v/>
      </c>
      <c r="AY34" s="95" t="str">
        <f>IF(AY33="","",VLOOKUP(AY33,'シフト記号表 (2)'!$C$6:$L$47,10,FALSE))</f>
        <v/>
      </c>
      <c r="AZ34" s="96" t="str">
        <f>IF(AZ33="","",VLOOKUP(AZ33,'シフト記号表 (2)'!$C$6:$L$47,10,FALSE))</f>
        <v/>
      </c>
      <c r="BA34" s="96" t="str">
        <f>IF(BA33="","",VLOOKUP(BA33,'シフト記号表 (2)'!$C$6:$L$47,10,FALSE))</f>
        <v/>
      </c>
      <c r="BB34" s="371">
        <f>IF($BE$3="４週",SUM(W34:AX34),IF($BE$3="暦月",SUM(W34:BA34),""))</f>
        <v>0</v>
      </c>
      <c r="BC34" s="372"/>
      <c r="BD34" s="373">
        <f>IF($BE$3="４週",BB34/4,IF($BE$3="暦月",(BB34/($BE$8/7)),""))</f>
        <v>0</v>
      </c>
      <c r="BE34" s="372"/>
      <c r="BF34" s="368"/>
      <c r="BG34" s="369"/>
      <c r="BH34" s="369"/>
      <c r="BI34" s="369"/>
      <c r="BJ34" s="370"/>
    </row>
    <row r="35" spans="2:62" ht="20.25" customHeight="1" x14ac:dyDescent="0.4">
      <c r="B35" s="374">
        <f>B33+1</f>
        <v>10</v>
      </c>
      <c r="C35" s="376"/>
      <c r="D35" s="377"/>
      <c r="E35" s="90"/>
      <c r="F35" s="91"/>
      <c r="G35" s="90"/>
      <c r="H35" s="91"/>
      <c r="I35" s="380"/>
      <c r="J35" s="381"/>
      <c r="K35" s="384"/>
      <c r="L35" s="385"/>
      <c r="M35" s="385"/>
      <c r="N35" s="377"/>
      <c r="O35" s="358"/>
      <c r="P35" s="359"/>
      <c r="Q35" s="359"/>
      <c r="R35" s="359"/>
      <c r="S35" s="360"/>
      <c r="T35" s="114" t="s">
        <v>18</v>
      </c>
      <c r="V35" s="78"/>
      <c r="W35" s="65"/>
      <c r="X35" s="66"/>
      <c r="Y35" s="66"/>
      <c r="Z35" s="66"/>
      <c r="AA35" s="66"/>
      <c r="AB35" s="66"/>
      <c r="AC35" s="67"/>
      <c r="AD35" s="65"/>
      <c r="AE35" s="66"/>
      <c r="AF35" s="66"/>
      <c r="AG35" s="66"/>
      <c r="AH35" s="66"/>
      <c r="AI35" s="66"/>
      <c r="AJ35" s="67"/>
      <c r="AK35" s="65"/>
      <c r="AL35" s="66"/>
      <c r="AM35" s="66"/>
      <c r="AN35" s="66"/>
      <c r="AO35" s="66"/>
      <c r="AP35" s="66"/>
      <c r="AQ35" s="67"/>
      <c r="AR35" s="65"/>
      <c r="AS35" s="66"/>
      <c r="AT35" s="66"/>
      <c r="AU35" s="66"/>
      <c r="AV35" s="66"/>
      <c r="AW35" s="66"/>
      <c r="AX35" s="67"/>
      <c r="AY35" s="65"/>
      <c r="AZ35" s="66"/>
      <c r="BA35" s="68"/>
      <c r="BB35" s="361"/>
      <c r="BC35" s="362"/>
      <c r="BD35" s="363"/>
      <c r="BE35" s="364"/>
      <c r="BF35" s="365"/>
      <c r="BG35" s="366"/>
      <c r="BH35" s="366"/>
      <c r="BI35" s="366"/>
      <c r="BJ35" s="367"/>
    </row>
    <row r="36" spans="2:62" ht="20.25" customHeight="1" x14ac:dyDescent="0.4">
      <c r="B36" s="375"/>
      <c r="C36" s="378"/>
      <c r="D36" s="379"/>
      <c r="E36" s="90"/>
      <c r="F36" s="91">
        <f>C35</f>
        <v>0</v>
      </c>
      <c r="G36" s="90"/>
      <c r="H36" s="91">
        <f>I35</f>
        <v>0</v>
      </c>
      <c r="I36" s="382"/>
      <c r="J36" s="383"/>
      <c r="K36" s="386"/>
      <c r="L36" s="387"/>
      <c r="M36" s="387"/>
      <c r="N36" s="379"/>
      <c r="O36" s="358"/>
      <c r="P36" s="359"/>
      <c r="Q36" s="359"/>
      <c r="R36" s="359"/>
      <c r="S36" s="360"/>
      <c r="T36" s="115" t="s">
        <v>106</v>
      </c>
      <c r="U36" s="79"/>
      <c r="V36" s="116"/>
      <c r="W36" s="95" t="str">
        <f>IF(W35="","",VLOOKUP(W35,'シフト記号表 (2)'!$C$6:$L$47,10,FALSE))</f>
        <v/>
      </c>
      <c r="X36" s="96" t="str">
        <f>IF(X35="","",VLOOKUP(X35,'シフト記号表 (2)'!$C$6:$L$47,10,FALSE))</f>
        <v/>
      </c>
      <c r="Y36" s="96" t="str">
        <f>IF(Y35="","",VLOOKUP(Y35,'シフト記号表 (2)'!$C$6:$L$47,10,FALSE))</f>
        <v/>
      </c>
      <c r="Z36" s="96" t="str">
        <f>IF(Z35="","",VLOOKUP(Z35,'シフト記号表 (2)'!$C$6:$L$47,10,FALSE))</f>
        <v/>
      </c>
      <c r="AA36" s="96" t="str">
        <f>IF(AA35="","",VLOOKUP(AA35,'シフト記号表 (2)'!$C$6:$L$47,10,FALSE))</f>
        <v/>
      </c>
      <c r="AB36" s="96" t="str">
        <f>IF(AB35="","",VLOOKUP(AB35,'シフト記号表 (2)'!$C$6:$L$47,10,FALSE))</f>
        <v/>
      </c>
      <c r="AC36" s="97" t="str">
        <f>IF(AC35="","",VLOOKUP(AC35,'シフト記号表 (2)'!$C$6:$L$47,10,FALSE))</f>
        <v/>
      </c>
      <c r="AD36" s="95" t="str">
        <f>IF(AD35="","",VLOOKUP(AD35,'シフト記号表 (2)'!$C$6:$L$47,10,FALSE))</f>
        <v/>
      </c>
      <c r="AE36" s="96" t="str">
        <f>IF(AE35="","",VLOOKUP(AE35,'シフト記号表 (2)'!$C$6:$L$47,10,FALSE))</f>
        <v/>
      </c>
      <c r="AF36" s="96" t="str">
        <f>IF(AF35="","",VLOOKUP(AF35,'シフト記号表 (2)'!$C$6:$L$47,10,FALSE))</f>
        <v/>
      </c>
      <c r="AG36" s="96" t="str">
        <f>IF(AG35="","",VLOOKUP(AG35,'シフト記号表 (2)'!$C$6:$L$47,10,FALSE))</f>
        <v/>
      </c>
      <c r="AH36" s="96" t="str">
        <f>IF(AH35="","",VLOOKUP(AH35,'シフト記号表 (2)'!$C$6:$L$47,10,FALSE))</f>
        <v/>
      </c>
      <c r="AI36" s="96" t="str">
        <f>IF(AI35="","",VLOOKUP(AI35,'シフト記号表 (2)'!$C$6:$L$47,10,FALSE))</f>
        <v/>
      </c>
      <c r="AJ36" s="97" t="str">
        <f>IF(AJ35="","",VLOOKUP(AJ35,'シフト記号表 (2)'!$C$6:$L$47,10,FALSE))</f>
        <v/>
      </c>
      <c r="AK36" s="95" t="str">
        <f>IF(AK35="","",VLOOKUP(AK35,'シフト記号表 (2)'!$C$6:$L$47,10,FALSE))</f>
        <v/>
      </c>
      <c r="AL36" s="96" t="str">
        <f>IF(AL35="","",VLOOKUP(AL35,'シフト記号表 (2)'!$C$6:$L$47,10,FALSE))</f>
        <v/>
      </c>
      <c r="AM36" s="96" t="str">
        <f>IF(AM35="","",VLOOKUP(AM35,'シフト記号表 (2)'!$C$6:$L$47,10,FALSE))</f>
        <v/>
      </c>
      <c r="AN36" s="96" t="str">
        <f>IF(AN35="","",VLOOKUP(AN35,'シフト記号表 (2)'!$C$6:$L$47,10,FALSE))</f>
        <v/>
      </c>
      <c r="AO36" s="96" t="str">
        <f>IF(AO35="","",VLOOKUP(AO35,'シフト記号表 (2)'!$C$6:$L$47,10,FALSE))</f>
        <v/>
      </c>
      <c r="AP36" s="96" t="str">
        <f>IF(AP35="","",VLOOKUP(AP35,'シフト記号表 (2)'!$C$6:$L$47,10,FALSE))</f>
        <v/>
      </c>
      <c r="AQ36" s="97" t="str">
        <f>IF(AQ35="","",VLOOKUP(AQ35,'シフト記号表 (2)'!$C$6:$L$47,10,FALSE))</f>
        <v/>
      </c>
      <c r="AR36" s="95" t="str">
        <f>IF(AR35="","",VLOOKUP(AR35,'シフト記号表 (2)'!$C$6:$L$47,10,FALSE))</f>
        <v/>
      </c>
      <c r="AS36" s="96" t="str">
        <f>IF(AS35="","",VLOOKUP(AS35,'シフト記号表 (2)'!$C$6:$L$47,10,FALSE))</f>
        <v/>
      </c>
      <c r="AT36" s="96" t="str">
        <f>IF(AT35="","",VLOOKUP(AT35,'シフト記号表 (2)'!$C$6:$L$47,10,FALSE))</f>
        <v/>
      </c>
      <c r="AU36" s="96" t="str">
        <f>IF(AU35="","",VLOOKUP(AU35,'シフト記号表 (2)'!$C$6:$L$47,10,FALSE))</f>
        <v/>
      </c>
      <c r="AV36" s="96" t="str">
        <f>IF(AV35="","",VLOOKUP(AV35,'シフト記号表 (2)'!$C$6:$L$47,10,FALSE))</f>
        <v/>
      </c>
      <c r="AW36" s="96" t="str">
        <f>IF(AW35="","",VLOOKUP(AW35,'シフト記号表 (2)'!$C$6:$L$47,10,FALSE))</f>
        <v/>
      </c>
      <c r="AX36" s="97" t="str">
        <f>IF(AX35="","",VLOOKUP(AX35,'シフト記号表 (2)'!$C$6:$L$47,10,FALSE))</f>
        <v/>
      </c>
      <c r="AY36" s="95" t="str">
        <f>IF(AY35="","",VLOOKUP(AY35,'シフト記号表 (2)'!$C$6:$L$47,10,FALSE))</f>
        <v/>
      </c>
      <c r="AZ36" s="96" t="str">
        <f>IF(AZ35="","",VLOOKUP(AZ35,'シフト記号表 (2)'!$C$6:$L$47,10,FALSE))</f>
        <v/>
      </c>
      <c r="BA36" s="96" t="str">
        <f>IF(BA35="","",VLOOKUP(BA35,'シフト記号表 (2)'!$C$6:$L$47,10,FALSE))</f>
        <v/>
      </c>
      <c r="BB36" s="371">
        <f>IF($BE$3="４週",SUM(W36:AX36),IF($BE$3="暦月",SUM(W36:BA36),""))</f>
        <v>0</v>
      </c>
      <c r="BC36" s="372"/>
      <c r="BD36" s="373">
        <f>IF($BE$3="４週",BB36/4,IF($BE$3="暦月",(BB36/($BE$8/7)),""))</f>
        <v>0</v>
      </c>
      <c r="BE36" s="372"/>
      <c r="BF36" s="368"/>
      <c r="BG36" s="369"/>
      <c r="BH36" s="369"/>
      <c r="BI36" s="369"/>
      <c r="BJ36" s="370"/>
    </row>
    <row r="37" spans="2:62" ht="20.25" customHeight="1" x14ac:dyDescent="0.4">
      <c r="B37" s="374">
        <f>B35+1</f>
        <v>11</v>
      </c>
      <c r="C37" s="376"/>
      <c r="D37" s="377"/>
      <c r="E37" s="90"/>
      <c r="F37" s="91"/>
      <c r="G37" s="90"/>
      <c r="H37" s="91"/>
      <c r="I37" s="380"/>
      <c r="J37" s="381"/>
      <c r="K37" s="384"/>
      <c r="L37" s="385"/>
      <c r="M37" s="385"/>
      <c r="N37" s="377"/>
      <c r="O37" s="358"/>
      <c r="P37" s="359"/>
      <c r="Q37" s="359"/>
      <c r="R37" s="359"/>
      <c r="S37" s="360"/>
      <c r="T37" s="114" t="s">
        <v>18</v>
      </c>
      <c r="V37" s="78"/>
      <c r="W37" s="65"/>
      <c r="X37" s="66"/>
      <c r="Y37" s="66"/>
      <c r="Z37" s="66"/>
      <c r="AA37" s="66"/>
      <c r="AB37" s="66"/>
      <c r="AC37" s="67"/>
      <c r="AD37" s="65"/>
      <c r="AE37" s="66"/>
      <c r="AF37" s="66"/>
      <c r="AG37" s="66"/>
      <c r="AH37" s="66"/>
      <c r="AI37" s="66"/>
      <c r="AJ37" s="67"/>
      <c r="AK37" s="65"/>
      <c r="AL37" s="66"/>
      <c r="AM37" s="66"/>
      <c r="AN37" s="66"/>
      <c r="AO37" s="66"/>
      <c r="AP37" s="66"/>
      <c r="AQ37" s="67"/>
      <c r="AR37" s="65"/>
      <c r="AS37" s="66"/>
      <c r="AT37" s="66"/>
      <c r="AU37" s="66"/>
      <c r="AV37" s="66"/>
      <c r="AW37" s="66"/>
      <c r="AX37" s="67"/>
      <c r="AY37" s="65"/>
      <c r="AZ37" s="66"/>
      <c r="BA37" s="68"/>
      <c r="BB37" s="361"/>
      <c r="BC37" s="362"/>
      <c r="BD37" s="363"/>
      <c r="BE37" s="364"/>
      <c r="BF37" s="365"/>
      <c r="BG37" s="366"/>
      <c r="BH37" s="366"/>
      <c r="BI37" s="366"/>
      <c r="BJ37" s="367"/>
    </row>
    <row r="38" spans="2:62" ht="20.25" customHeight="1" x14ac:dyDescent="0.4">
      <c r="B38" s="375"/>
      <c r="C38" s="378"/>
      <c r="D38" s="379"/>
      <c r="E38" s="90"/>
      <c r="F38" s="91">
        <f>C37</f>
        <v>0</v>
      </c>
      <c r="G38" s="90"/>
      <c r="H38" s="91">
        <f>I37</f>
        <v>0</v>
      </c>
      <c r="I38" s="382"/>
      <c r="J38" s="383"/>
      <c r="K38" s="386"/>
      <c r="L38" s="387"/>
      <c r="M38" s="387"/>
      <c r="N38" s="379"/>
      <c r="O38" s="358"/>
      <c r="P38" s="359"/>
      <c r="Q38" s="359"/>
      <c r="R38" s="359"/>
      <c r="S38" s="360"/>
      <c r="T38" s="115" t="s">
        <v>106</v>
      </c>
      <c r="U38" s="79"/>
      <c r="V38" s="116"/>
      <c r="W38" s="95" t="str">
        <f>IF(W37="","",VLOOKUP(W37,'シフト記号表 (2)'!$C$6:$L$47,10,FALSE))</f>
        <v/>
      </c>
      <c r="X38" s="96" t="str">
        <f>IF(X37="","",VLOOKUP(X37,'シフト記号表 (2)'!$C$6:$L$47,10,FALSE))</f>
        <v/>
      </c>
      <c r="Y38" s="96" t="str">
        <f>IF(Y37="","",VLOOKUP(Y37,'シフト記号表 (2)'!$C$6:$L$47,10,FALSE))</f>
        <v/>
      </c>
      <c r="Z38" s="96" t="str">
        <f>IF(Z37="","",VLOOKUP(Z37,'シフト記号表 (2)'!$C$6:$L$47,10,FALSE))</f>
        <v/>
      </c>
      <c r="AA38" s="96" t="str">
        <f>IF(AA37="","",VLOOKUP(AA37,'シフト記号表 (2)'!$C$6:$L$47,10,FALSE))</f>
        <v/>
      </c>
      <c r="AB38" s="96" t="str">
        <f>IF(AB37="","",VLOOKUP(AB37,'シフト記号表 (2)'!$C$6:$L$47,10,FALSE))</f>
        <v/>
      </c>
      <c r="AC38" s="97" t="str">
        <f>IF(AC37="","",VLOOKUP(AC37,'シフト記号表 (2)'!$C$6:$L$47,10,FALSE))</f>
        <v/>
      </c>
      <c r="AD38" s="95" t="str">
        <f>IF(AD37="","",VLOOKUP(AD37,'シフト記号表 (2)'!$C$6:$L$47,10,FALSE))</f>
        <v/>
      </c>
      <c r="AE38" s="96" t="str">
        <f>IF(AE37="","",VLOOKUP(AE37,'シフト記号表 (2)'!$C$6:$L$47,10,FALSE))</f>
        <v/>
      </c>
      <c r="AF38" s="96" t="str">
        <f>IF(AF37="","",VLOOKUP(AF37,'シフト記号表 (2)'!$C$6:$L$47,10,FALSE))</f>
        <v/>
      </c>
      <c r="AG38" s="96" t="str">
        <f>IF(AG37="","",VLOOKUP(AG37,'シフト記号表 (2)'!$C$6:$L$47,10,FALSE))</f>
        <v/>
      </c>
      <c r="AH38" s="96" t="str">
        <f>IF(AH37="","",VLOOKUP(AH37,'シフト記号表 (2)'!$C$6:$L$47,10,FALSE))</f>
        <v/>
      </c>
      <c r="AI38" s="96" t="str">
        <f>IF(AI37="","",VLOOKUP(AI37,'シフト記号表 (2)'!$C$6:$L$47,10,FALSE))</f>
        <v/>
      </c>
      <c r="AJ38" s="97" t="str">
        <f>IF(AJ37="","",VLOOKUP(AJ37,'シフト記号表 (2)'!$C$6:$L$47,10,FALSE))</f>
        <v/>
      </c>
      <c r="AK38" s="95" t="str">
        <f>IF(AK37="","",VLOOKUP(AK37,'シフト記号表 (2)'!$C$6:$L$47,10,FALSE))</f>
        <v/>
      </c>
      <c r="AL38" s="96" t="str">
        <f>IF(AL37="","",VLOOKUP(AL37,'シフト記号表 (2)'!$C$6:$L$47,10,FALSE))</f>
        <v/>
      </c>
      <c r="AM38" s="96" t="str">
        <f>IF(AM37="","",VLOOKUP(AM37,'シフト記号表 (2)'!$C$6:$L$47,10,FALSE))</f>
        <v/>
      </c>
      <c r="AN38" s="96" t="str">
        <f>IF(AN37="","",VLOOKUP(AN37,'シフト記号表 (2)'!$C$6:$L$47,10,FALSE))</f>
        <v/>
      </c>
      <c r="AO38" s="96" t="str">
        <f>IF(AO37="","",VLOOKUP(AO37,'シフト記号表 (2)'!$C$6:$L$47,10,FALSE))</f>
        <v/>
      </c>
      <c r="AP38" s="96" t="str">
        <f>IF(AP37="","",VLOOKUP(AP37,'シフト記号表 (2)'!$C$6:$L$47,10,FALSE))</f>
        <v/>
      </c>
      <c r="AQ38" s="97" t="str">
        <f>IF(AQ37="","",VLOOKUP(AQ37,'シフト記号表 (2)'!$C$6:$L$47,10,FALSE))</f>
        <v/>
      </c>
      <c r="AR38" s="95" t="str">
        <f>IF(AR37="","",VLOOKUP(AR37,'シフト記号表 (2)'!$C$6:$L$47,10,FALSE))</f>
        <v/>
      </c>
      <c r="AS38" s="96" t="str">
        <f>IF(AS37="","",VLOOKUP(AS37,'シフト記号表 (2)'!$C$6:$L$47,10,FALSE))</f>
        <v/>
      </c>
      <c r="AT38" s="96" t="str">
        <f>IF(AT37="","",VLOOKUP(AT37,'シフト記号表 (2)'!$C$6:$L$47,10,FALSE))</f>
        <v/>
      </c>
      <c r="AU38" s="96" t="str">
        <f>IF(AU37="","",VLOOKUP(AU37,'シフト記号表 (2)'!$C$6:$L$47,10,FALSE))</f>
        <v/>
      </c>
      <c r="AV38" s="96" t="str">
        <f>IF(AV37="","",VLOOKUP(AV37,'シフト記号表 (2)'!$C$6:$L$47,10,FALSE))</f>
        <v/>
      </c>
      <c r="AW38" s="96" t="str">
        <f>IF(AW37="","",VLOOKUP(AW37,'シフト記号表 (2)'!$C$6:$L$47,10,FALSE))</f>
        <v/>
      </c>
      <c r="AX38" s="97" t="str">
        <f>IF(AX37="","",VLOOKUP(AX37,'シフト記号表 (2)'!$C$6:$L$47,10,FALSE))</f>
        <v/>
      </c>
      <c r="AY38" s="95" t="str">
        <f>IF(AY37="","",VLOOKUP(AY37,'シフト記号表 (2)'!$C$6:$L$47,10,FALSE))</f>
        <v/>
      </c>
      <c r="AZ38" s="96" t="str">
        <f>IF(AZ37="","",VLOOKUP(AZ37,'シフト記号表 (2)'!$C$6:$L$47,10,FALSE))</f>
        <v/>
      </c>
      <c r="BA38" s="96" t="str">
        <f>IF(BA37="","",VLOOKUP(BA37,'シフト記号表 (2)'!$C$6:$L$47,10,FALSE))</f>
        <v/>
      </c>
      <c r="BB38" s="371">
        <f>IF($BE$3="４週",SUM(W38:AX38),IF($BE$3="暦月",SUM(W38:BA38),""))</f>
        <v>0</v>
      </c>
      <c r="BC38" s="372"/>
      <c r="BD38" s="373">
        <f>IF($BE$3="４週",BB38/4,IF($BE$3="暦月",(BB38/($BE$8/7)),""))</f>
        <v>0</v>
      </c>
      <c r="BE38" s="372"/>
      <c r="BF38" s="368"/>
      <c r="BG38" s="369"/>
      <c r="BH38" s="369"/>
      <c r="BI38" s="369"/>
      <c r="BJ38" s="370"/>
    </row>
    <row r="39" spans="2:62" ht="20.25" customHeight="1" x14ac:dyDescent="0.4">
      <c r="B39" s="374">
        <f>B37+1</f>
        <v>12</v>
      </c>
      <c r="C39" s="376"/>
      <c r="D39" s="377"/>
      <c r="E39" s="90"/>
      <c r="F39" s="91"/>
      <c r="G39" s="90"/>
      <c r="H39" s="91"/>
      <c r="I39" s="380"/>
      <c r="J39" s="381"/>
      <c r="K39" s="384"/>
      <c r="L39" s="385"/>
      <c r="M39" s="385"/>
      <c r="N39" s="377"/>
      <c r="O39" s="358"/>
      <c r="P39" s="359"/>
      <c r="Q39" s="359"/>
      <c r="R39" s="359"/>
      <c r="S39" s="360"/>
      <c r="T39" s="114" t="s">
        <v>18</v>
      </c>
      <c r="V39" s="78"/>
      <c r="W39" s="65"/>
      <c r="X39" s="66"/>
      <c r="Y39" s="66"/>
      <c r="Z39" s="66"/>
      <c r="AA39" s="66"/>
      <c r="AB39" s="66"/>
      <c r="AC39" s="67"/>
      <c r="AD39" s="65"/>
      <c r="AE39" s="66"/>
      <c r="AF39" s="66"/>
      <c r="AG39" s="66"/>
      <c r="AH39" s="66"/>
      <c r="AI39" s="66"/>
      <c r="AJ39" s="67"/>
      <c r="AK39" s="65"/>
      <c r="AL39" s="66"/>
      <c r="AM39" s="66"/>
      <c r="AN39" s="66"/>
      <c r="AO39" s="66"/>
      <c r="AP39" s="66"/>
      <c r="AQ39" s="67"/>
      <c r="AR39" s="65"/>
      <c r="AS39" s="66"/>
      <c r="AT39" s="66"/>
      <c r="AU39" s="66"/>
      <c r="AV39" s="66"/>
      <c r="AW39" s="66"/>
      <c r="AX39" s="67"/>
      <c r="AY39" s="65"/>
      <c r="AZ39" s="66"/>
      <c r="BA39" s="68"/>
      <c r="BB39" s="361"/>
      <c r="BC39" s="362"/>
      <c r="BD39" s="363"/>
      <c r="BE39" s="364"/>
      <c r="BF39" s="365"/>
      <c r="BG39" s="366"/>
      <c r="BH39" s="366"/>
      <c r="BI39" s="366"/>
      <c r="BJ39" s="367"/>
    </row>
    <row r="40" spans="2:62" ht="20.25" customHeight="1" x14ac:dyDescent="0.4">
      <c r="B40" s="375"/>
      <c r="C40" s="378"/>
      <c r="D40" s="379"/>
      <c r="E40" s="90"/>
      <c r="F40" s="91">
        <f>C39</f>
        <v>0</v>
      </c>
      <c r="G40" s="90"/>
      <c r="H40" s="91">
        <f>I39</f>
        <v>0</v>
      </c>
      <c r="I40" s="382"/>
      <c r="J40" s="383"/>
      <c r="K40" s="386"/>
      <c r="L40" s="387"/>
      <c r="M40" s="387"/>
      <c r="N40" s="379"/>
      <c r="O40" s="358"/>
      <c r="P40" s="359"/>
      <c r="Q40" s="359"/>
      <c r="R40" s="359"/>
      <c r="S40" s="360"/>
      <c r="T40" s="115" t="s">
        <v>106</v>
      </c>
      <c r="U40" s="79"/>
      <c r="V40" s="116"/>
      <c r="W40" s="95" t="str">
        <f>IF(W39="","",VLOOKUP(W39,'シフト記号表 (2)'!$C$6:$L$47,10,FALSE))</f>
        <v/>
      </c>
      <c r="X40" s="96" t="str">
        <f>IF(X39="","",VLOOKUP(X39,'シフト記号表 (2)'!$C$6:$L$47,10,FALSE))</f>
        <v/>
      </c>
      <c r="Y40" s="96" t="str">
        <f>IF(Y39="","",VLOOKUP(Y39,'シフト記号表 (2)'!$C$6:$L$47,10,FALSE))</f>
        <v/>
      </c>
      <c r="Z40" s="96" t="str">
        <f>IF(Z39="","",VLOOKUP(Z39,'シフト記号表 (2)'!$C$6:$L$47,10,FALSE))</f>
        <v/>
      </c>
      <c r="AA40" s="96" t="str">
        <f>IF(AA39="","",VLOOKUP(AA39,'シフト記号表 (2)'!$C$6:$L$47,10,FALSE))</f>
        <v/>
      </c>
      <c r="AB40" s="96" t="str">
        <f>IF(AB39="","",VLOOKUP(AB39,'シフト記号表 (2)'!$C$6:$L$47,10,FALSE))</f>
        <v/>
      </c>
      <c r="AC40" s="97" t="str">
        <f>IF(AC39="","",VLOOKUP(AC39,'シフト記号表 (2)'!$C$6:$L$47,10,FALSE))</f>
        <v/>
      </c>
      <c r="AD40" s="95" t="str">
        <f>IF(AD39="","",VLOOKUP(AD39,'シフト記号表 (2)'!$C$6:$L$47,10,FALSE))</f>
        <v/>
      </c>
      <c r="AE40" s="96" t="str">
        <f>IF(AE39="","",VLOOKUP(AE39,'シフト記号表 (2)'!$C$6:$L$47,10,FALSE))</f>
        <v/>
      </c>
      <c r="AF40" s="96" t="str">
        <f>IF(AF39="","",VLOOKUP(AF39,'シフト記号表 (2)'!$C$6:$L$47,10,FALSE))</f>
        <v/>
      </c>
      <c r="AG40" s="96" t="str">
        <f>IF(AG39="","",VLOOKUP(AG39,'シフト記号表 (2)'!$C$6:$L$47,10,FALSE))</f>
        <v/>
      </c>
      <c r="AH40" s="96" t="str">
        <f>IF(AH39="","",VLOOKUP(AH39,'シフト記号表 (2)'!$C$6:$L$47,10,FALSE))</f>
        <v/>
      </c>
      <c r="AI40" s="96" t="str">
        <f>IF(AI39="","",VLOOKUP(AI39,'シフト記号表 (2)'!$C$6:$L$47,10,FALSE))</f>
        <v/>
      </c>
      <c r="AJ40" s="97" t="str">
        <f>IF(AJ39="","",VLOOKUP(AJ39,'シフト記号表 (2)'!$C$6:$L$47,10,FALSE))</f>
        <v/>
      </c>
      <c r="AK40" s="95" t="str">
        <f>IF(AK39="","",VLOOKUP(AK39,'シフト記号表 (2)'!$C$6:$L$47,10,FALSE))</f>
        <v/>
      </c>
      <c r="AL40" s="96" t="str">
        <f>IF(AL39="","",VLOOKUP(AL39,'シフト記号表 (2)'!$C$6:$L$47,10,FALSE))</f>
        <v/>
      </c>
      <c r="AM40" s="96" t="str">
        <f>IF(AM39="","",VLOOKUP(AM39,'シフト記号表 (2)'!$C$6:$L$47,10,FALSE))</f>
        <v/>
      </c>
      <c r="AN40" s="96" t="str">
        <f>IF(AN39="","",VLOOKUP(AN39,'シフト記号表 (2)'!$C$6:$L$47,10,FALSE))</f>
        <v/>
      </c>
      <c r="AO40" s="96" t="str">
        <f>IF(AO39="","",VLOOKUP(AO39,'シフト記号表 (2)'!$C$6:$L$47,10,FALSE))</f>
        <v/>
      </c>
      <c r="AP40" s="96" t="str">
        <f>IF(AP39="","",VLOOKUP(AP39,'シフト記号表 (2)'!$C$6:$L$47,10,FALSE))</f>
        <v/>
      </c>
      <c r="AQ40" s="97" t="str">
        <f>IF(AQ39="","",VLOOKUP(AQ39,'シフト記号表 (2)'!$C$6:$L$47,10,FALSE))</f>
        <v/>
      </c>
      <c r="AR40" s="95" t="str">
        <f>IF(AR39="","",VLOOKUP(AR39,'シフト記号表 (2)'!$C$6:$L$47,10,FALSE))</f>
        <v/>
      </c>
      <c r="AS40" s="96" t="str">
        <f>IF(AS39="","",VLOOKUP(AS39,'シフト記号表 (2)'!$C$6:$L$47,10,FALSE))</f>
        <v/>
      </c>
      <c r="AT40" s="96" t="str">
        <f>IF(AT39="","",VLOOKUP(AT39,'シフト記号表 (2)'!$C$6:$L$47,10,FALSE))</f>
        <v/>
      </c>
      <c r="AU40" s="96" t="str">
        <f>IF(AU39="","",VLOOKUP(AU39,'シフト記号表 (2)'!$C$6:$L$47,10,FALSE))</f>
        <v/>
      </c>
      <c r="AV40" s="96" t="str">
        <f>IF(AV39="","",VLOOKUP(AV39,'シフト記号表 (2)'!$C$6:$L$47,10,FALSE))</f>
        <v/>
      </c>
      <c r="AW40" s="96" t="str">
        <f>IF(AW39="","",VLOOKUP(AW39,'シフト記号表 (2)'!$C$6:$L$47,10,FALSE))</f>
        <v/>
      </c>
      <c r="AX40" s="97" t="str">
        <f>IF(AX39="","",VLOOKUP(AX39,'シフト記号表 (2)'!$C$6:$L$47,10,FALSE))</f>
        <v/>
      </c>
      <c r="AY40" s="95" t="str">
        <f>IF(AY39="","",VLOOKUP(AY39,'シフト記号表 (2)'!$C$6:$L$47,10,FALSE))</f>
        <v/>
      </c>
      <c r="AZ40" s="96" t="str">
        <f>IF(AZ39="","",VLOOKUP(AZ39,'シフト記号表 (2)'!$C$6:$L$47,10,FALSE))</f>
        <v/>
      </c>
      <c r="BA40" s="96" t="str">
        <f>IF(BA39="","",VLOOKUP(BA39,'シフト記号表 (2)'!$C$6:$L$47,10,FALSE))</f>
        <v/>
      </c>
      <c r="BB40" s="371">
        <f>IF($BE$3="４週",SUM(W40:AX40),IF($BE$3="暦月",SUM(W40:BA40),""))</f>
        <v>0</v>
      </c>
      <c r="BC40" s="372"/>
      <c r="BD40" s="373">
        <f>IF($BE$3="４週",BB40/4,IF($BE$3="暦月",(BB40/($BE$8/7)),""))</f>
        <v>0</v>
      </c>
      <c r="BE40" s="372"/>
      <c r="BF40" s="368"/>
      <c r="BG40" s="369"/>
      <c r="BH40" s="369"/>
      <c r="BI40" s="369"/>
      <c r="BJ40" s="370"/>
    </row>
    <row r="41" spans="2:62" ht="20.25" customHeight="1" x14ac:dyDescent="0.4">
      <c r="B41" s="374">
        <f>B39+1</f>
        <v>13</v>
      </c>
      <c r="C41" s="376"/>
      <c r="D41" s="377"/>
      <c r="E41" s="90"/>
      <c r="F41" s="91"/>
      <c r="G41" s="90"/>
      <c r="H41" s="91"/>
      <c r="I41" s="380"/>
      <c r="J41" s="381"/>
      <c r="K41" s="384"/>
      <c r="L41" s="385"/>
      <c r="M41" s="385"/>
      <c r="N41" s="377"/>
      <c r="O41" s="358"/>
      <c r="P41" s="359"/>
      <c r="Q41" s="359"/>
      <c r="R41" s="359"/>
      <c r="S41" s="360"/>
      <c r="T41" s="114" t="s">
        <v>18</v>
      </c>
      <c r="V41" s="78"/>
      <c r="W41" s="65"/>
      <c r="X41" s="66"/>
      <c r="Y41" s="66"/>
      <c r="Z41" s="66"/>
      <c r="AA41" s="66"/>
      <c r="AB41" s="66"/>
      <c r="AC41" s="67"/>
      <c r="AD41" s="65"/>
      <c r="AE41" s="66"/>
      <c r="AF41" s="66"/>
      <c r="AG41" s="66"/>
      <c r="AH41" s="66"/>
      <c r="AI41" s="66"/>
      <c r="AJ41" s="67"/>
      <c r="AK41" s="65"/>
      <c r="AL41" s="66"/>
      <c r="AM41" s="66"/>
      <c r="AN41" s="66"/>
      <c r="AO41" s="66"/>
      <c r="AP41" s="66"/>
      <c r="AQ41" s="67"/>
      <c r="AR41" s="65"/>
      <c r="AS41" s="66"/>
      <c r="AT41" s="66"/>
      <c r="AU41" s="66"/>
      <c r="AV41" s="66"/>
      <c r="AW41" s="66"/>
      <c r="AX41" s="67"/>
      <c r="AY41" s="65"/>
      <c r="AZ41" s="66"/>
      <c r="BA41" s="68"/>
      <c r="BB41" s="361"/>
      <c r="BC41" s="362"/>
      <c r="BD41" s="363"/>
      <c r="BE41" s="364"/>
      <c r="BF41" s="365"/>
      <c r="BG41" s="366"/>
      <c r="BH41" s="366"/>
      <c r="BI41" s="366"/>
      <c r="BJ41" s="367"/>
    </row>
    <row r="42" spans="2:62" ht="20.25" customHeight="1" x14ac:dyDescent="0.4">
      <c r="B42" s="375"/>
      <c r="C42" s="378"/>
      <c r="D42" s="379"/>
      <c r="E42" s="90"/>
      <c r="F42" s="91">
        <f>C41</f>
        <v>0</v>
      </c>
      <c r="G42" s="90"/>
      <c r="H42" s="91">
        <f>I41</f>
        <v>0</v>
      </c>
      <c r="I42" s="382"/>
      <c r="J42" s="383"/>
      <c r="K42" s="386"/>
      <c r="L42" s="387"/>
      <c r="M42" s="387"/>
      <c r="N42" s="379"/>
      <c r="O42" s="358"/>
      <c r="P42" s="359"/>
      <c r="Q42" s="359"/>
      <c r="R42" s="359"/>
      <c r="S42" s="360"/>
      <c r="T42" s="115" t="s">
        <v>106</v>
      </c>
      <c r="U42" s="79"/>
      <c r="V42" s="116"/>
      <c r="W42" s="95" t="str">
        <f>IF(W41="","",VLOOKUP(W41,'シフト記号表 (2)'!$C$6:$L$47,10,FALSE))</f>
        <v/>
      </c>
      <c r="X42" s="96" t="str">
        <f>IF(X41="","",VLOOKUP(X41,'シフト記号表 (2)'!$C$6:$L$47,10,FALSE))</f>
        <v/>
      </c>
      <c r="Y42" s="96" t="str">
        <f>IF(Y41="","",VLOOKUP(Y41,'シフト記号表 (2)'!$C$6:$L$47,10,FALSE))</f>
        <v/>
      </c>
      <c r="Z42" s="96" t="str">
        <f>IF(Z41="","",VLOOKUP(Z41,'シフト記号表 (2)'!$C$6:$L$47,10,FALSE))</f>
        <v/>
      </c>
      <c r="AA42" s="96" t="str">
        <f>IF(AA41="","",VLOOKUP(AA41,'シフト記号表 (2)'!$C$6:$L$47,10,FALSE))</f>
        <v/>
      </c>
      <c r="AB42" s="96" t="str">
        <f>IF(AB41="","",VLOOKUP(AB41,'シフト記号表 (2)'!$C$6:$L$47,10,FALSE))</f>
        <v/>
      </c>
      <c r="AC42" s="97" t="str">
        <f>IF(AC41="","",VLOOKUP(AC41,'シフト記号表 (2)'!$C$6:$L$47,10,FALSE))</f>
        <v/>
      </c>
      <c r="AD42" s="95" t="str">
        <f>IF(AD41="","",VLOOKUP(AD41,'シフト記号表 (2)'!$C$6:$L$47,10,FALSE))</f>
        <v/>
      </c>
      <c r="AE42" s="96" t="str">
        <f>IF(AE41="","",VLOOKUP(AE41,'シフト記号表 (2)'!$C$6:$L$47,10,FALSE))</f>
        <v/>
      </c>
      <c r="AF42" s="96" t="str">
        <f>IF(AF41="","",VLOOKUP(AF41,'シフト記号表 (2)'!$C$6:$L$47,10,FALSE))</f>
        <v/>
      </c>
      <c r="AG42" s="96" t="str">
        <f>IF(AG41="","",VLOOKUP(AG41,'シフト記号表 (2)'!$C$6:$L$47,10,FALSE))</f>
        <v/>
      </c>
      <c r="AH42" s="96" t="str">
        <f>IF(AH41="","",VLOOKUP(AH41,'シフト記号表 (2)'!$C$6:$L$47,10,FALSE))</f>
        <v/>
      </c>
      <c r="AI42" s="96" t="str">
        <f>IF(AI41="","",VLOOKUP(AI41,'シフト記号表 (2)'!$C$6:$L$47,10,FALSE))</f>
        <v/>
      </c>
      <c r="AJ42" s="97" t="str">
        <f>IF(AJ41="","",VLOOKUP(AJ41,'シフト記号表 (2)'!$C$6:$L$47,10,FALSE))</f>
        <v/>
      </c>
      <c r="AK42" s="95" t="str">
        <f>IF(AK41="","",VLOOKUP(AK41,'シフト記号表 (2)'!$C$6:$L$47,10,FALSE))</f>
        <v/>
      </c>
      <c r="AL42" s="96" t="str">
        <f>IF(AL41="","",VLOOKUP(AL41,'シフト記号表 (2)'!$C$6:$L$47,10,FALSE))</f>
        <v/>
      </c>
      <c r="AM42" s="96" t="str">
        <f>IF(AM41="","",VLOOKUP(AM41,'シフト記号表 (2)'!$C$6:$L$47,10,FALSE))</f>
        <v/>
      </c>
      <c r="AN42" s="96" t="str">
        <f>IF(AN41="","",VLOOKUP(AN41,'シフト記号表 (2)'!$C$6:$L$47,10,FALSE))</f>
        <v/>
      </c>
      <c r="AO42" s="96" t="str">
        <f>IF(AO41="","",VLOOKUP(AO41,'シフト記号表 (2)'!$C$6:$L$47,10,FALSE))</f>
        <v/>
      </c>
      <c r="AP42" s="96" t="str">
        <f>IF(AP41="","",VLOOKUP(AP41,'シフト記号表 (2)'!$C$6:$L$47,10,FALSE))</f>
        <v/>
      </c>
      <c r="AQ42" s="97" t="str">
        <f>IF(AQ41="","",VLOOKUP(AQ41,'シフト記号表 (2)'!$C$6:$L$47,10,FALSE))</f>
        <v/>
      </c>
      <c r="AR42" s="95" t="str">
        <f>IF(AR41="","",VLOOKUP(AR41,'シフト記号表 (2)'!$C$6:$L$47,10,FALSE))</f>
        <v/>
      </c>
      <c r="AS42" s="96" t="str">
        <f>IF(AS41="","",VLOOKUP(AS41,'シフト記号表 (2)'!$C$6:$L$47,10,FALSE))</f>
        <v/>
      </c>
      <c r="AT42" s="96" t="str">
        <f>IF(AT41="","",VLOOKUP(AT41,'シフト記号表 (2)'!$C$6:$L$47,10,FALSE))</f>
        <v/>
      </c>
      <c r="AU42" s="96" t="str">
        <f>IF(AU41="","",VLOOKUP(AU41,'シフト記号表 (2)'!$C$6:$L$47,10,FALSE))</f>
        <v/>
      </c>
      <c r="AV42" s="96" t="str">
        <f>IF(AV41="","",VLOOKUP(AV41,'シフト記号表 (2)'!$C$6:$L$47,10,FALSE))</f>
        <v/>
      </c>
      <c r="AW42" s="96" t="str">
        <f>IF(AW41="","",VLOOKUP(AW41,'シフト記号表 (2)'!$C$6:$L$47,10,FALSE))</f>
        <v/>
      </c>
      <c r="AX42" s="97" t="str">
        <f>IF(AX41="","",VLOOKUP(AX41,'シフト記号表 (2)'!$C$6:$L$47,10,FALSE))</f>
        <v/>
      </c>
      <c r="AY42" s="95" t="str">
        <f>IF(AY41="","",VLOOKUP(AY41,'シフト記号表 (2)'!$C$6:$L$47,10,FALSE))</f>
        <v/>
      </c>
      <c r="AZ42" s="96" t="str">
        <f>IF(AZ41="","",VLOOKUP(AZ41,'シフト記号表 (2)'!$C$6:$L$47,10,FALSE))</f>
        <v/>
      </c>
      <c r="BA42" s="96" t="str">
        <f>IF(BA41="","",VLOOKUP(BA41,'シフト記号表 (2)'!$C$6:$L$47,10,FALSE))</f>
        <v/>
      </c>
      <c r="BB42" s="371">
        <f>IF($BE$3="４週",SUM(W42:AX42),IF($BE$3="暦月",SUM(W42:BA42),""))</f>
        <v>0</v>
      </c>
      <c r="BC42" s="372"/>
      <c r="BD42" s="373">
        <f>IF($BE$3="４週",BB42/4,IF($BE$3="暦月",(BB42/($BE$8/7)),""))</f>
        <v>0</v>
      </c>
      <c r="BE42" s="372"/>
      <c r="BF42" s="368"/>
      <c r="BG42" s="369"/>
      <c r="BH42" s="369"/>
      <c r="BI42" s="369"/>
      <c r="BJ42" s="370"/>
    </row>
    <row r="43" spans="2:62" ht="20.25" customHeight="1" x14ac:dyDescent="0.4">
      <c r="B43" s="374">
        <f>B41+1</f>
        <v>14</v>
      </c>
      <c r="C43" s="376"/>
      <c r="D43" s="377"/>
      <c r="E43" s="90"/>
      <c r="F43" s="91"/>
      <c r="G43" s="90"/>
      <c r="H43" s="91"/>
      <c r="I43" s="380"/>
      <c r="J43" s="381"/>
      <c r="K43" s="384"/>
      <c r="L43" s="385"/>
      <c r="M43" s="385"/>
      <c r="N43" s="377"/>
      <c r="O43" s="358"/>
      <c r="P43" s="359"/>
      <c r="Q43" s="359"/>
      <c r="R43" s="359"/>
      <c r="S43" s="360"/>
      <c r="T43" s="114" t="s">
        <v>18</v>
      </c>
      <c r="V43" s="78"/>
      <c r="W43" s="65"/>
      <c r="X43" s="66"/>
      <c r="Y43" s="66"/>
      <c r="Z43" s="66"/>
      <c r="AA43" s="66"/>
      <c r="AB43" s="66"/>
      <c r="AC43" s="67"/>
      <c r="AD43" s="65"/>
      <c r="AE43" s="66"/>
      <c r="AF43" s="66"/>
      <c r="AG43" s="66"/>
      <c r="AH43" s="66"/>
      <c r="AI43" s="66"/>
      <c r="AJ43" s="67"/>
      <c r="AK43" s="65"/>
      <c r="AL43" s="66"/>
      <c r="AM43" s="66"/>
      <c r="AN43" s="66"/>
      <c r="AO43" s="66"/>
      <c r="AP43" s="66"/>
      <c r="AQ43" s="67"/>
      <c r="AR43" s="65"/>
      <c r="AS43" s="66"/>
      <c r="AT43" s="66"/>
      <c r="AU43" s="66"/>
      <c r="AV43" s="66"/>
      <c r="AW43" s="66"/>
      <c r="AX43" s="67"/>
      <c r="AY43" s="65"/>
      <c r="AZ43" s="66"/>
      <c r="BA43" s="68"/>
      <c r="BB43" s="361"/>
      <c r="BC43" s="362"/>
      <c r="BD43" s="363"/>
      <c r="BE43" s="364"/>
      <c r="BF43" s="365"/>
      <c r="BG43" s="366"/>
      <c r="BH43" s="366"/>
      <c r="BI43" s="366"/>
      <c r="BJ43" s="367"/>
    </row>
    <row r="44" spans="2:62" ht="20.25" customHeight="1" x14ac:dyDescent="0.4">
      <c r="B44" s="375"/>
      <c r="C44" s="378"/>
      <c r="D44" s="379"/>
      <c r="E44" s="90"/>
      <c r="F44" s="91">
        <f>C43</f>
        <v>0</v>
      </c>
      <c r="G44" s="90"/>
      <c r="H44" s="91">
        <f>I43</f>
        <v>0</v>
      </c>
      <c r="I44" s="382"/>
      <c r="J44" s="383"/>
      <c r="K44" s="386"/>
      <c r="L44" s="387"/>
      <c r="M44" s="387"/>
      <c r="N44" s="379"/>
      <c r="O44" s="358"/>
      <c r="P44" s="359"/>
      <c r="Q44" s="359"/>
      <c r="R44" s="359"/>
      <c r="S44" s="360"/>
      <c r="T44" s="115" t="s">
        <v>106</v>
      </c>
      <c r="U44" s="79"/>
      <c r="V44" s="116"/>
      <c r="W44" s="95" t="str">
        <f>IF(W43="","",VLOOKUP(W43,'シフト記号表 (2)'!$C$6:$L$47,10,FALSE))</f>
        <v/>
      </c>
      <c r="X44" s="96" t="str">
        <f>IF(X43="","",VLOOKUP(X43,'シフト記号表 (2)'!$C$6:$L$47,10,FALSE))</f>
        <v/>
      </c>
      <c r="Y44" s="96" t="str">
        <f>IF(Y43="","",VLOOKUP(Y43,'シフト記号表 (2)'!$C$6:$L$47,10,FALSE))</f>
        <v/>
      </c>
      <c r="Z44" s="96" t="str">
        <f>IF(Z43="","",VLOOKUP(Z43,'シフト記号表 (2)'!$C$6:$L$47,10,FALSE))</f>
        <v/>
      </c>
      <c r="AA44" s="96" t="str">
        <f>IF(AA43="","",VLOOKUP(AA43,'シフト記号表 (2)'!$C$6:$L$47,10,FALSE))</f>
        <v/>
      </c>
      <c r="AB44" s="96" t="str">
        <f>IF(AB43="","",VLOOKUP(AB43,'シフト記号表 (2)'!$C$6:$L$47,10,FALSE))</f>
        <v/>
      </c>
      <c r="AC44" s="97" t="str">
        <f>IF(AC43="","",VLOOKUP(AC43,'シフト記号表 (2)'!$C$6:$L$47,10,FALSE))</f>
        <v/>
      </c>
      <c r="AD44" s="95" t="str">
        <f>IF(AD43="","",VLOOKUP(AD43,'シフト記号表 (2)'!$C$6:$L$47,10,FALSE))</f>
        <v/>
      </c>
      <c r="AE44" s="96" t="str">
        <f>IF(AE43="","",VLOOKUP(AE43,'シフト記号表 (2)'!$C$6:$L$47,10,FALSE))</f>
        <v/>
      </c>
      <c r="AF44" s="96" t="str">
        <f>IF(AF43="","",VLOOKUP(AF43,'シフト記号表 (2)'!$C$6:$L$47,10,FALSE))</f>
        <v/>
      </c>
      <c r="AG44" s="96" t="str">
        <f>IF(AG43="","",VLOOKUP(AG43,'シフト記号表 (2)'!$C$6:$L$47,10,FALSE))</f>
        <v/>
      </c>
      <c r="AH44" s="96" t="str">
        <f>IF(AH43="","",VLOOKUP(AH43,'シフト記号表 (2)'!$C$6:$L$47,10,FALSE))</f>
        <v/>
      </c>
      <c r="AI44" s="96" t="str">
        <f>IF(AI43="","",VLOOKUP(AI43,'シフト記号表 (2)'!$C$6:$L$47,10,FALSE))</f>
        <v/>
      </c>
      <c r="AJ44" s="97" t="str">
        <f>IF(AJ43="","",VLOOKUP(AJ43,'シフト記号表 (2)'!$C$6:$L$47,10,FALSE))</f>
        <v/>
      </c>
      <c r="AK44" s="95" t="str">
        <f>IF(AK43="","",VLOOKUP(AK43,'シフト記号表 (2)'!$C$6:$L$47,10,FALSE))</f>
        <v/>
      </c>
      <c r="AL44" s="96" t="str">
        <f>IF(AL43="","",VLOOKUP(AL43,'シフト記号表 (2)'!$C$6:$L$47,10,FALSE))</f>
        <v/>
      </c>
      <c r="AM44" s="96" t="str">
        <f>IF(AM43="","",VLOOKUP(AM43,'シフト記号表 (2)'!$C$6:$L$47,10,FALSE))</f>
        <v/>
      </c>
      <c r="AN44" s="96" t="str">
        <f>IF(AN43="","",VLOOKUP(AN43,'シフト記号表 (2)'!$C$6:$L$47,10,FALSE))</f>
        <v/>
      </c>
      <c r="AO44" s="96" t="str">
        <f>IF(AO43="","",VLOOKUP(AO43,'シフト記号表 (2)'!$C$6:$L$47,10,FALSE))</f>
        <v/>
      </c>
      <c r="AP44" s="96" t="str">
        <f>IF(AP43="","",VLOOKUP(AP43,'シフト記号表 (2)'!$C$6:$L$47,10,FALSE))</f>
        <v/>
      </c>
      <c r="AQ44" s="97" t="str">
        <f>IF(AQ43="","",VLOOKUP(AQ43,'シフト記号表 (2)'!$C$6:$L$47,10,FALSE))</f>
        <v/>
      </c>
      <c r="AR44" s="95" t="str">
        <f>IF(AR43="","",VLOOKUP(AR43,'シフト記号表 (2)'!$C$6:$L$47,10,FALSE))</f>
        <v/>
      </c>
      <c r="AS44" s="96" t="str">
        <f>IF(AS43="","",VLOOKUP(AS43,'シフト記号表 (2)'!$C$6:$L$47,10,FALSE))</f>
        <v/>
      </c>
      <c r="AT44" s="96" t="str">
        <f>IF(AT43="","",VLOOKUP(AT43,'シフト記号表 (2)'!$C$6:$L$47,10,FALSE))</f>
        <v/>
      </c>
      <c r="AU44" s="96" t="str">
        <f>IF(AU43="","",VLOOKUP(AU43,'シフト記号表 (2)'!$C$6:$L$47,10,FALSE))</f>
        <v/>
      </c>
      <c r="AV44" s="96" t="str">
        <f>IF(AV43="","",VLOOKUP(AV43,'シフト記号表 (2)'!$C$6:$L$47,10,FALSE))</f>
        <v/>
      </c>
      <c r="AW44" s="96" t="str">
        <f>IF(AW43="","",VLOOKUP(AW43,'シフト記号表 (2)'!$C$6:$L$47,10,FALSE))</f>
        <v/>
      </c>
      <c r="AX44" s="97" t="str">
        <f>IF(AX43="","",VLOOKUP(AX43,'シフト記号表 (2)'!$C$6:$L$47,10,FALSE))</f>
        <v/>
      </c>
      <c r="AY44" s="95" t="str">
        <f>IF(AY43="","",VLOOKUP(AY43,'シフト記号表 (2)'!$C$6:$L$47,10,FALSE))</f>
        <v/>
      </c>
      <c r="AZ44" s="96" t="str">
        <f>IF(AZ43="","",VLOOKUP(AZ43,'シフト記号表 (2)'!$C$6:$L$47,10,FALSE))</f>
        <v/>
      </c>
      <c r="BA44" s="96" t="str">
        <f>IF(BA43="","",VLOOKUP(BA43,'シフト記号表 (2)'!$C$6:$L$47,10,FALSE))</f>
        <v/>
      </c>
      <c r="BB44" s="371">
        <f>IF($BE$3="４週",SUM(W44:AX44),IF($BE$3="暦月",SUM(W44:BA44),""))</f>
        <v>0</v>
      </c>
      <c r="BC44" s="372"/>
      <c r="BD44" s="373">
        <f>IF($BE$3="４週",BB44/4,IF($BE$3="暦月",(BB44/($BE$8/7)),""))</f>
        <v>0</v>
      </c>
      <c r="BE44" s="372"/>
      <c r="BF44" s="368"/>
      <c r="BG44" s="369"/>
      <c r="BH44" s="369"/>
      <c r="BI44" s="369"/>
      <c r="BJ44" s="370"/>
    </row>
    <row r="45" spans="2:62" ht="20.25" customHeight="1" x14ac:dyDescent="0.4">
      <c r="B45" s="374">
        <f>B43+1</f>
        <v>15</v>
      </c>
      <c r="C45" s="376"/>
      <c r="D45" s="377"/>
      <c r="E45" s="90"/>
      <c r="F45" s="91"/>
      <c r="G45" s="90"/>
      <c r="H45" s="91"/>
      <c r="I45" s="380"/>
      <c r="J45" s="381"/>
      <c r="K45" s="384"/>
      <c r="L45" s="385"/>
      <c r="M45" s="385"/>
      <c r="N45" s="377"/>
      <c r="O45" s="358"/>
      <c r="P45" s="359"/>
      <c r="Q45" s="359"/>
      <c r="R45" s="359"/>
      <c r="S45" s="360"/>
      <c r="T45" s="114" t="s">
        <v>18</v>
      </c>
      <c r="V45" s="78"/>
      <c r="W45" s="65"/>
      <c r="X45" s="66"/>
      <c r="Y45" s="66"/>
      <c r="Z45" s="66"/>
      <c r="AA45" s="66"/>
      <c r="AB45" s="66"/>
      <c r="AC45" s="67"/>
      <c r="AD45" s="65"/>
      <c r="AE45" s="66"/>
      <c r="AF45" s="66"/>
      <c r="AG45" s="66"/>
      <c r="AH45" s="66"/>
      <c r="AI45" s="66"/>
      <c r="AJ45" s="67"/>
      <c r="AK45" s="65"/>
      <c r="AL45" s="66"/>
      <c r="AM45" s="66"/>
      <c r="AN45" s="66"/>
      <c r="AO45" s="66"/>
      <c r="AP45" s="66"/>
      <c r="AQ45" s="67"/>
      <c r="AR45" s="65"/>
      <c r="AS45" s="66"/>
      <c r="AT45" s="66"/>
      <c r="AU45" s="66"/>
      <c r="AV45" s="66"/>
      <c r="AW45" s="66"/>
      <c r="AX45" s="67"/>
      <c r="AY45" s="65"/>
      <c r="AZ45" s="66"/>
      <c r="BA45" s="68"/>
      <c r="BB45" s="361"/>
      <c r="BC45" s="362"/>
      <c r="BD45" s="363"/>
      <c r="BE45" s="364"/>
      <c r="BF45" s="365"/>
      <c r="BG45" s="366"/>
      <c r="BH45" s="366"/>
      <c r="BI45" s="366"/>
      <c r="BJ45" s="367"/>
    </row>
    <row r="46" spans="2:62" ht="20.25" customHeight="1" x14ac:dyDescent="0.4">
      <c r="B46" s="375"/>
      <c r="C46" s="378"/>
      <c r="D46" s="379"/>
      <c r="E46" s="90"/>
      <c r="F46" s="91">
        <f>C45</f>
        <v>0</v>
      </c>
      <c r="G46" s="90"/>
      <c r="H46" s="91">
        <f>I45</f>
        <v>0</v>
      </c>
      <c r="I46" s="382"/>
      <c r="J46" s="383"/>
      <c r="K46" s="386"/>
      <c r="L46" s="387"/>
      <c r="M46" s="387"/>
      <c r="N46" s="379"/>
      <c r="O46" s="358"/>
      <c r="P46" s="359"/>
      <c r="Q46" s="359"/>
      <c r="R46" s="359"/>
      <c r="S46" s="360"/>
      <c r="T46" s="115" t="s">
        <v>106</v>
      </c>
      <c r="U46" s="79"/>
      <c r="V46" s="116"/>
      <c r="W46" s="95" t="str">
        <f>IF(W45="","",VLOOKUP(W45,'シフト記号表 (2)'!$C$6:$L$47,10,FALSE))</f>
        <v/>
      </c>
      <c r="X46" s="96" t="str">
        <f>IF(X45="","",VLOOKUP(X45,'シフト記号表 (2)'!$C$6:$L$47,10,FALSE))</f>
        <v/>
      </c>
      <c r="Y46" s="96" t="str">
        <f>IF(Y45="","",VLOOKUP(Y45,'シフト記号表 (2)'!$C$6:$L$47,10,FALSE))</f>
        <v/>
      </c>
      <c r="Z46" s="96" t="str">
        <f>IF(Z45="","",VLOOKUP(Z45,'シフト記号表 (2)'!$C$6:$L$47,10,FALSE))</f>
        <v/>
      </c>
      <c r="AA46" s="96" t="str">
        <f>IF(AA45="","",VLOOKUP(AA45,'シフト記号表 (2)'!$C$6:$L$47,10,FALSE))</f>
        <v/>
      </c>
      <c r="AB46" s="96" t="str">
        <f>IF(AB45="","",VLOOKUP(AB45,'シフト記号表 (2)'!$C$6:$L$47,10,FALSE))</f>
        <v/>
      </c>
      <c r="AC46" s="97" t="str">
        <f>IF(AC45="","",VLOOKUP(AC45,'シフト記号表 (2)'!$C$6:$L$47,10,FALSE))</f>
        <v/>
      </c>
      <c r="AD46" s="95" t="str">
        <f>IF(AD45="","",VLOOKUP(AD45,'シフト記号表 (2)'!$C$6:$L$47,10,FALSE))</f>
        <v/>
      </c>
      <c r="AE46" s="96" t="str">
        <f>IF(AE45="","",VLOOKUP(AE45,'シフト記号表 (2)'!$C$6:$L$47,10,FALSE))</f>
        <v/>
      </c>
      <c r="AF46" s="96" t="str">
        <f>IF(AF45="","",VLOOKUP(AF45,'シフト記号表 (2)'!$C$6:$L$47,10,FALSE))</f>
        <v/>
      </c>
      <c r="AG46" s="96" t="str">
        <f>IF(AG45="","",VLOOKUP(AG45,'シフト記号表 (2)'!$C$6:$L$47,10,FALSE))</f>
        <v/>
      </c>
      <c r="AH46" s="96" t="str">
        <f>IF(AH45="","",VLOOKUP(AH45,'シフト記号表 (2)'!$C$6:$L$47,10,FALSE))</f>
        <v/>
      </c>
      <c r="AI46" s="96" t="str">
        <f>IF(AI45="","",VLOOKUP(AI45,'シフト記号表 (2)'!$C$6:$L$47,10,FALSE))</f>
        <v/>
      </c>
      <c r="AJ46" s="97" t="str">
        <f>IF(AJ45="","",VLOOKUP(AJ45,'シフト記号表 (2)'!$C$6:$L$47,10,FALSE))</f>
        <v/>
      </c>
      <c r="AK46" s="95" t="str">
        <f>IF(AK45="","",VLOOKUP(AK45,'シフト記号表 (2)'!$C$6:$L$47,10,FALSE))</f>
        <v/>
      </c>
      <c r="AL46" s="96" t="str">
        <f>IF(AL45="","",VLOOKUP(AL45,'シフト記号表 (2)'!$C$6:$L$47,10,FALSE))</f>
        <v/>
      </c>
      <c r="AM46" s="96" t="str">
        <f>IF(AM45="","",VLOOKUP(AM45,'シフト記号表 (2)'!$C$6:$L$47,10,FALSE))</f>
        <v/>
      </c>
      <c r="AN46" s="96" t="str">
        <f>IF(AN45="","",VLOOKUP(AN45,'シフト記号表 (2)'!$C$6:$L$47,10,FALSE))</f>
        <v/>
      </c>
      <c r="AO46" s="96" t="str">
        <f>IF(AO45="","",VLOOKUP(AO45,'シフト記号表 (2)'!$C$6:$L$47,10,FALSE))</f>
        <v/>
      </c>
      <c r="AP46" s="96" t="str">
        <f>IF(AP45="","",VLOOKUP(AP45,'シフト記号表 (2)'!$C$6:$L$47,10,FALSE))</f>
        <v/>
      </c>
      <c r="AQ46" s="97" t="str">
        <f>IF(AQ45="","",VLOOKUP(AQ45,'シフト記号表 (2)'!$C$6:$L$47,10,FALSE))</f>
        <v/>
      </c>
      <c r="AR46" s="95" t="str">
        <f>IF(AR45="","",VLOOKUP(AR45,'シフト記号表 (2)'!$C$6:$L$47,10,FALSE))</f>
        <v/>
      </c>
      <c r="AS46" s="96" t="str">
        <f>IF(AS45="","",VLOOKUP(AS45,'シフト記号表 (2)'!$C$6:$L$47,10,FALSE))</f>
        <v/>
      </c>
      <c r="AT46" s="96" t="str">
        <f>IF(AT45="","",VLOOKUP(AT45,'シフト記号表 (2)'!$C$6:$L$47,10,FALSE))</f>
        <v/>
      </c>
      <c r="AU46" s="96" t="str">
        <f>IF(AU45="","",VLOOKUP(AU45,'シフト記号表 (2)'!$C$6:$L$47,10,FALSE))</f>
        <v/>
      </c>
      <c r="AV46" s="96" t="str">
        <f>IF(AV45="","",VLOOKUP(AV45,'シフト記号表 (2)'!$C$6:$L$47,10,FALSE))</f>
        <v/>
      </c>
      <c r="AW46" s="96" t="str">
        <f>IF(AW45="","",VLOOKUP(AW45,'シフト記号表 (2)'!$C$6:$L$47,10,FALSE))</f>
        <v/>
      </c>
      <c r="AX46" s="97" t="str">
        <f>IF(AX45="","",VLOOKUP(AX45,'シフト記号表 (2)'!$C$6:$L$47,10,FALSE))</f>
        <v/>
      </c>
      <c r="AY46" s="95" t="str">
        <f>IF(AY45="","",VLOOKUP(AY45,'シフト記号表 (2)'!$C$6:$L$47,10,FALSE))</f>
        <v/>
      </c>
      <c r="AZ46" s="96" t="str">
        <f>IF(AZ45="","",VLOOKUP(AZ45,'シフト記号表 (2)'!$C$6:$L$47,10,FALSE))</f>
        <v/>
      </c>
      <c r="BA46" s="96" t="str">
        <f>IF(BA45="","",VLOOKUP(BA45,'シフト記号表 (2)'!$C$6:$L$47,10,FALSE))</f>
        <v/>
      </c>
      <c r="BB46" s="371">
        <f>IF($BE$3="４週",SUM(W46:AX46),IF($BE$3="暦月",SUM(W46:BA46),""))</f>
        <v>0</v>
      </c>
      <c r="BC46" s="372"/>
      <c r="BD46" s="373">
        <f>IF($BE$3="４週",BB46/4,IF($BE$3="暦月",(BB46/($BE$8/7)),""))</f>
        <v>0</v>
      </c>
      <c r="BE46" s="372"/>
      <c r="BF46" s="368"/>
      <c r="BG46" s="369"/>
      <c r="BH46" s="369"/>
      <c r="BI46" s="369"/>
      <c r="BJ46" s="370"/>
    </row>
    <row r="47" spans="2:62" ht="20.25" customHeight="1" x14ac:dyDescent="0.4">
      <c r="B47" s="374">
        <f>B45+1</f>
        <v>16</v>
      </c>
      <c r="C47" s="376"/>
      <c r="D47" s="377"/>
      <c r="E47" s="90"/>
      <c r="F47" s="91"/>
      <c r="G47" s="90"/>
      <c r="H47" s="91"/>
      <c r="I47" s="380"/>
      <c r="J47" s="381"/>
      <c r="K47" s="384"/>
      <c r="L47" s="385"/>
      <c r="M47" s="385"/>
      <c r="N47" s="377"/>
      <c r="O47" s="358"/>
      <c r="P47" s="359"/>
      <c r="Q47" s="359"/>
      <c r="R47" s="359"/>
      <c r="S47" s="360"/>
      <c r="T47" s="114" t="s">
        <v>18</v>
      </c>
      <c r="V47" s="78"/>
      <c r="W47" s="65"/>
      <c r="X47" s="66"/>
      <c r="Y47" s="66"/>
      <c r="Z47" s="66"/>
      <c r="AA47" s="66"/>
      <c r="AB47" s="66"/>
      <c r="AC47" s="67"/>
      <c r="AD47" s="65"/>
      <c r="AE47" s="66"/>
      <c r="AF47" s="66"/>
      <c r="AG47" s="66"/>
      <c r="AH47" s="66"/>
      <c r="AI47" s="66"/>
      <c r="AJ47" s="67"/>
      <c r="AK47" s="65"/>
      <c r="AL47" s="66"/>
      <c r="AM47" s="66"/>
      <c r="AN47" s="66"/>
      <c r="AO47" s="66"/>
      <c r="AP47" s="66"/>
      <c r="AQ47" s="67"/>
      <c r="AR47" s="65"/>
      <c r="AS47" s="66"/>
      <c r="AT47" s="66"/>
      <c r="AU47" s="66"/>
      <c r="AV47" s="66"/>
      <c r="AW47" s="66"/>
      <c r="AX47" s="67"/>
      <c r="AY47" s="65"/>
      <c r="AZ47" s="66"/>
      <c r="BA47" s="68"/>
      <c r="BB47" s="361"/>
      <c r="BC47" s="362"/>
      <c r="BD47" s="363"/>
      <c r="BE47" s="364"/>
      <c r="BF47" s="365"/>
      <c r="BG47" s="366"/>
      <c r="BH47" s="366"/>
      <c r="BI47" s="366"/>
      <c r="BJ47" s="367"/>
    </row>
    <row r="48" spans="2:62" ht="20.25" customHeight="1" x14ac:dyDescent="0.4">
      <c r="B48" s="375"/>
      <c r="C48" s="378"/>
      <c r="D48" s="379"/>
      <c r="E48" s="90"/>
      <c r="F48" s="91">
        <f>C47</f>
        <v>0</v>
      </c>
      <c r="G48" s="90"/>
      <c r="H48" s="91">
        <f>I47</f>
        <v>0</v>
      </c>
      <c r="I48" s="382"/>
      <c r="J48" s="383"/>
      <c r="K48" s="386"/>
      <c r="L48" s="387"/>
      <c r="M48" s="387"/>
      <c r="N48" s="379"/>
      <c r="O48" s="358"/>
      <c r="P48" s="359"/>
      <c r="Q48" s="359"/>
      <c r="R48" s="359"/>
      <c r="S48" s="360"/>
      <c r="T48" s="115" t="s">
        <v>106</v>
      </c>
      <c r="U48" s="79"/>
      <c r="V48" s="116"/>
      <c r="W48" s="95" t="str">
        <f>IF(W47="","",VLOOKUP(W47,'シフト記号表 (2)'!$C$6:$L$47,10,FALSE))</f>
        <v/>
      </c>
      <c r="X48" s="96" t="str">
        <f>IF(X47="","",VLOOKUP(X47,'シフト記号表 (2)'!$C$6:$L$47,10,FALSE))</f>
        <v/>
      </c>
      <c r="Y48" s="96" t="str">
        <f>IF(Y47="","",VLOOKUP(Y47,'シフト記号表 (2)'!$C$6:$L$47,10,FALSE))</f>
        <v/>
      </c>
      <c r="Z48" s="96" t="str">
        <f>IF(Z47="","",VLOOKUP(Z47,'シフト記号表 (2)'!$C$6:$L$47,10,FALSE))</f>
        <v/>
      </c>
      <c r="AA48" s="96" t="str">
        <f>IF(AA47="","",VLOOKUP(AA47,'シフト記号表 (2)'!$C$6:$L$47,10,FALSE))</f>
        <v/>
      </c>
      <c r="AB48" s="96" t="str">
        <f>IF(AB47="","",VLOOKUP(AB47,'シフト記号表 (2)'!$C$6:$L$47,10,FALSE))</f>
        <v/>
      </c>
      <c r="AC48" s="97" t="str">
        <f>IF(AC47="","",VLOOKUP(AC47,'シフト記号表 (2)'!$C$6:$L$47,10,FALSE))</f>
        <v/>
      </c>
      <c r="AD48" s="95" t="str">
        <f>IF(AD47="","",VLOOKUP(AD47,'シフト記号表 (2)'!$C$6:$L$47,10,FALSE))</f>
        <v/>
      </c>
      <c r="AE48" s="96" t="str">
        <f>IF(AE47="","",VLOOKUP(AE47,'シフト記号表 (2)'!$C$6:$L$47,10,FALSE))</f>
        <v/>
      </c>
      <c r="AF48" s="96" t="str">
        <f>IF(AF47="","",VLOOKUP(AF47,'シフト記号表 (2)'!$C$6:$L$47,10,FALSE))</f>
        <v/>
      </c>
      <c r="AG48" s="96" t="str">
        <f>IF(AG47="","",VLOOKUP(AG47,'シフト記号表 (2)'!$C$6:$L$47,10,FALSE))</f>
        <v/>
      </c>
      <c r="AH48" s="96" t="str">
        <f>IF(AH47="","",VLOOKUP(AH47,'シフト記号表 (2)'!$C$6:$L$47,10,FALSE))</f>
        <v/>
      </c>
      <c r="AI48" s="96" t="str">
        <f>IF(AI47="","",VLOOKUP(AI47,'シフト記号表 (2)'!$C$6:$L$47,10,FALSE))</f>
        <v/>
      </c>
      <c r="AJ48" s="97" t="str">
        <f>IF(AJ47="","",VLOOKUP(AJ47,'シフト記号表 (2)'!$C$6:$L$47,10,FALSE))</f>
        <v/>
      </c>
      <c r="AK48" s="95" t="str">
        <f>IF(AK47="","",VLOOKUP(AK47,'シフト記号表 (2)'!$C$6:$L$47,10,FALSE))</f>
        <v/>
      </c>
      <c r="AL48" s="96" t="str">
        <f>IF(AL47="","",VLOOKUP(AL47,'シフト記号表 (2)'!$C$6:$L$47,10,FALSE))</f>
        <v/>
      </c>
      <c r="AM48" s="96" t="str">
        <f>IF(AM47="","",VLOOKUP(AM47,'シフト記号表 (2)'!$C$6:$L$47,10,FALSE))</f>
        <v/>
      </c>
      <c r="AN48" s="96" t="str">
        <f>IF(AN47="","",VLOOKUP(AN47,'シフト記号表 (2)'!$C$6:$L$47,10,FALSE))</f>
        <v/>
      </c>
      <c r="AO48" s="96" t="str">
        <f>IF(AO47="","",VLOOKUP(AO47,'シフト記号表 (2)'!$C$6:$L$47,10,FALSE))</f>
        <v/>
      </c>
      <c r="AP48" s="96" t="str">
        <f>IF(AP47="","",VLOOKUP(AP47,'シフト記号表 (2)'!$C$6:$L$47,10,FALSE))</f>
        <v/>
      </c>
      <c r="AQ48" s="97" t="str">
        <f>IF(AQ47="","",VLOOKUP(AQ47,'シフト記号表 (2)'!$C$6:$L$47,10,FALSE))</f>
        <v/>
      </c>
      <c r="AR48" s="95" t="str">
        <f>IF(AR47="","",VLOOKUP(AR47,'シフト記号表 (2)'!$C$6:$L$47,10,FALSE))</f>
        <v/>
      </c>
      <c r="AS48" s="96" t="str">
        <f>IF(AS47="","",VLOOKUP(AS47,'シフト記号表 (2)'!$C$6:$L$47,10,FALSE))</f>
        <v/>
      </c>
      <c r="AT48" s="96" t="str">
        <f>IF(AT47="","",VLOOKUP(AT47,'シフト記号表 (2)'!$C$6:$L$47,10,FALSE))</f>
        <v/>
      </c>
      <c r="AU48" s="96" t="str">
        <f>IF(AU47="","",VLOOKUP(AU47,'シフト記号表 (2)'!$C$6:$L$47,10,FALSE))</f>
        <v/>
      </c>
      <c r="AV48" s="96" t="str">
        <f>IF(AV47="","",VLOOKUP(AV47,'シフト記号表 (2)'!$C$6:$L$47,10,FALSE))</f>
        <v/>
      </c>
      <c r="AW48" s="96" t="str">
        <f>IF(AW47="","",VLOOKUP(AW47,'シフト記号表 (2)'!$C$6:$L$47,10,FALSE))</f>
        <v/>
      </c>
      <c r="AX48" s="97" t="str">
        <f>IF(AX47="","",VLOOKUP(AX47,'シフト記号表 (2)'!$C$6:$L$47,10,FALSE))</f>
        <v/>
      </c>
      <c r="AY48" s="95" t="str">
        <f>IF(AY47="","",VLOOKUP(AY47,'シフト記号表 (2)'!$C$6:$L$47,10,FALSE))</f>
        <v/>
      </c>
      <c r="AZ48" s="96" t="str">
        <f>IF(AZ47="","",VLOOKUP(AZ47,'シフト記号表 (2)'!$C$6:$L$47,10,FALSE))</f>
        <v/>
      </c>
      <c r="BA48" s="96" t="str">
        <f>IF(BA47="","",VLOOKUP(BA47,'シフト記号表 (2)'!$C$6:$L$47,10,FALSE))</f>
        <v/>
      </c>
      <c r="BB48" s="371">
        <f>IF($BE$3="４週",SUM(W48:AX48),IF($BE$3="暦月",SUM(W48:BA48),""))</f>
        <v>0</v>
      </c>
      <c r="BC48" s="372"/>
      <c r="BD48" s="373">
        <f>IF($BE$3="４週",BB48/4,IF($BE$3="暦月",(BB48/($BE$8/7)),""))</f>
        <v>0</v>
      </c>
      <c r="BE48" s="372"/>
      <c r="BF48" s="368"/>
      <c r="BG48" s="369"/>
      <c r="BH48" s="369"/>
      <c r="BI48" s="369"/>
      <c r="BJ48" s="370"/>
    </row>
    <row r="49" spans="2:62" ht="20.25" customHeight="1" x14ac:dyDescent="0.4">
      <c r="B49" s="374">
        <f>B47+1</f>
        <v>17</v>
      </c>
      <c r="C49" s="376"/>
      <c r="D49" s="377"/>
      <c r="E49" s="90"/>
      <c r="F49" s="91"/>
      <c r="G49" s="90"/>
      <c r="H49" s="91"/>
      <c r="I49" s="380"/>
      <c r="J49" s="381"/>
      <c r="K49" s="384"/>
      <c r="L49" s="385"/>
      <c r="M49" s="385"/>
      <c r="N49" s="377"/>
      <c r="O49" s="358"/>
      <c r="P49" s="359"/>
      <c r="Q49" s="359"/>
      <c r="R49" s="359"/>
      <c r="S49" s="360"/>
      <c r="T49" s="114" t="s">
        <v>18</v>
      </c>
      <c r="V49" s="78"/>
      <c r="W49" s="65"/>
      <c r="X49" s="66"/>
      <c r="Y49" s="66"/>
      <c r="Z49" s="66"/>
      <c r="AA49" s="66"/>
      <c r="AB49" s="66"/>
      <c r="AC49" s="67"/>
      <c r="AD49" s="65"/>
      <c r="AE49" s="66"/>
      <c r="AF49" s="66"/>
      <c r="AG49" s="66"/>
      <c r="AH49" s="66"/>
      <c r="AI49" s="66"/>
      <c r="AJ49" s="67"/>
      <c r="AK49" s="65"/>
      <c r="AL49" s="66"/>
      <c r="AM49" s="66"/>
      <c r="AN49" s="66"/>
      <c r="AO49" s="66"/>
      <c r="AP49" s="66"/>
      <c r="AQ49" s="67"/>
      <c r="AR49" s="65"/>
      <c r="AS49" s="66"/>
      <c r="AT49" s="66"/>
      <c r="AU49" s="66"/>
      <c r="AV49" s="66"/>
      <c r="AW49" s="66"/>
      <c r="AX49" s="67"/>
      <c r="AY49" s="65"/>
      <c r="AZ49" s="66"/>
      <c r="BA49" s="68"/>
      <c r="BB49" s="361"/>
      <c r="BC49" s="362"/>
      <c r="BD49" s="363"/>
      <c r="BE49" s="364"/>
      <c r="BF49" s="365"/>
      <c r="BG49" s="366"/>
      <c r="BH49" s="366"/>
      <c r="BI49" s="366"/>
      <c r="BJ49" s="367"/>
    </row>
    <row r="50" spans="2:62" ht="20.25" customHeight="1" thickBot="1" x14ac:dyDescent="0.45">
      <c r="B50" s="413"/>
      <c r="C50" s="414"/>
      <c r="D50" s="415"/>
      <c r="E50" s="109"/>
      <c r="F50" s="110">
        <f>C49</f>
        <v>0</v>
      </c>
      <c r="G50" s="109"/>
      <c r="H50" s="110">
        <f>I49</f>
        <v>0</v>
      </c>
      <c r="I50" s="416"/>
      <c r="J50" s="417"/>
      <c r="K50" s="418"/>
      <c r="L50" s="419"/>
      <c r="M50" s="419"/>
      <c r="N50" s="415"/>
      <c r="O50" s="404"/>
      <c r="P50" s="405"/>
      <c r="Q50" s="405"/>
      <c r="R50" s="405"/>
      <c r="S50" s="406"/>
      <c r="T50" s="111" t="s">
        <v>106</v>
      </c>
      <c r="U50" s="112"/>
      <c r="V50" s="113"/>
      <c r="W50" s="98" t="str">
        <f>IF(W49="","",VLOOKUP(W49,'シフト記号表 (2)'!$C$6:$L$47,10,FALSE))</f>
        <v/>
      </c>
      <c r="X50" s="99" t="str">
        <f>IF(X49="","",VLOOKUP(X49,'シフト記号表 (2)'!$C$6:$L$47,10,FALSE))</f>
        <v/>
      </c>
      <c r="Y50" s="99" t="str">
        <f>IF(Y49="","",VLOOKUP(Y49,'シフト記号表 (2)'!$C$6:$L$47,10,FALSE))</f>
        <v/>
      </c>
      <c r="Z50" s="99" t="str">
        <f>IF(Z49="","",VLOOKUP(Z49,'シフト記号表 (2)'!$C$6:$L$47,10,FALSE))</f>
        <v/>
      </c>
      <c r="AA50" s="99" t="str">
        <f>IF(AA49="","",VLOOKUP(AA49,'シフト記号表 (2)'!$C$6:$L$47,10,FALSE))</f>
        <v/>
      </c>
      <c r="AB50" s="99" t="str">
        <f>IF(AB49="","",VLOOKUP(AB49,'シフト記号表 (2)'!$C$6:$L$47,10,FALSE))</f>
        <v/>
      </c>
      <c r="AC50" s="100" t="str">
        <f>IF(AC49="","",VLOOKUP(AC49,'シフト記号表 (2)'!$C$6:$L$47,10,FALSE))</f>
        <v/>
      </c>
      <c r="AD50" s="98" t="str">
        <f>IF(AD49="","",VLOOKUP(AD49,'シフト記号表 (2)'!$C$6:$L$47,10,FALSE))</f>
        <v/>
      </c>
      <c r="AE50" s="99" t="str">
        <f>IF(AE49="","",VLOOKUP(AE49,'シフト記号表 (2)'!$C$6:$L$47,10,FALSE))</f>
        <v/>
      </c>
      <c r="AF50" s="99" t="str">
        <f>IF(AF49="","",VLOOKUP(AF49,'シフト記号表 (2)'!$C$6:$L$47,10,FALSE))</f>
        <v/>
      </c>
      <c r="AG50" s="99" t="str">
        <f>IF(AG49="","",VLOOKUP(AG49,'シフト記号表 (2)'!$C$6:$L$47,10,FALSE))</f>
        <v/>
      </c>
      <c r="AH50" s="99" t="str">
        <f>IF(AH49="","",VLOOKUP(AH49,'シフト記号表 (2)'!$C$6:$L$47,10,FALSE))</f>
        <v/>
      </c>
      <c r="AI50" s="99" t="str">
        <f>IF(AI49="","",VLOOKUP(AI49,'シフト記号表 (2)'!$C$6:$L$47,10,FALSE))</f>
        <v/>
      </c>
      <c r="AJ50" s="100" t="str">
        <f>IF(AJ49="","",VLOOKUP(AJ49,'シフト記号表 (2)'!$C$6:$L$47,10,FALSE))</f>
        <v/>
      </c>
      <c r="AK50" s="98" t="str">
        <f>IF(AK49="","",VLOOKUP(AK49,'シフト記号表 (2)'!$C$6:$L$47,10,FALSE))</f>
        <v/>
      </c>
      <c r="AL50" s="99" t="str">
        <f>IF(AL49="","",VLOOKUP(AL49,'シフト記号表 (2)'!$C$6:$L$47,10,FALSE))</f>
        <v/>
      </c>
      <c r="AM50" s="99" t="str">
        <f>IF(AM49="","",VLOOKUP(AM49,'シフト記号表 (2)'!$C$6:$L$47,10,FALSE))</f>
        <v/>
      </c>
      <c r="AN50" s="99" t="str">
        <f>IF(AN49="","",VLOOKUP(AN49,'シフト記号表 (2)'!$C$6:$L$47,10,FALSE))</f>
        <v/>
      </c>
      <c r="AO50" s="99" t="str">
        <f>IF(AO49="","",VLOOKUP(AO49,'シフト記号表 (2)'!$C$6:$L$47,10,FALSE))</f>
        <v/>
      </c>
      <c r="AP50" s="99" t="str">
        <f>IF(AP49="","",VLOOKUP(AP49,'シフト記号表 (2)'!$C$6:$L$47,10,FALSE))</f>
        <v/>
      </c>
      <c r="AQ50" s="100" t="str">
        <f>IF(AQ49="","",VLOOKUP(AQ49,'シフト記号表 (2)'!$C$6:$L$47,10,FALSE))</f>
        <v/>
      </c>
      <c r="AR50" s="98" t="str">
        <f>IF(AR49="","",VLOOKUP(AR49,'シフト記号表 (2)'!$C$6:$L$47,10,FALSE))</f>
        <v/>
      </c>
      <c r="AS50" s="99" t="str">
        <f>IF(AS49="","",VLOOKUP(AS49,'シフト記号表 (2)'!$C$6:$L$47,10,FALSE))</f>
        <v/>
      </c>
      <c r="AT50" s="99" t="str">
        <f>IF(AT49="","",VLOOKUP(AT49,'シフト記号表 (2)'!$C$6:$L$47,10,FALSE))</f>
        <v/>
      </c>
      <c r="AU50" s="99" t="str">
        <f>IF(AU49="","",VLOOKUP(AU49,'シフト記号表 (2)'!$C$6:$L$47,10,FALSE))</f>
        <v/>
      </c>
      <c r="AV50" s="99" t="str">
        <f>IF(AV49="","",VLOOKUP(AV49,'シフト記号表 (2)'!$C$6:$L$47,10,FALSE))</f>
        <v/>
      </c>
      <c r="AW50" s="99" t="str">
        <f>IF(AW49="","",VLOOKUP(AW49,'シフト記号表 (2)'!$C$6:$L$47,10,FALSE))</f>
        <v/>
      </c>
      <c r="AX50" s="100" t="str">
        <f>IF(AX49="","",VLOOKUP(AX49,'シフト記号表 (2)'!$C$6:$L$47,10,FALSE))</f>
        <v/>
      </c>
      <c r="AY50" s="98" t="str">
        <f>IF(AY49="","",VLOOKUP(AY49,'シフト記号表 (2)'!$C$6:$L$47,10,FALSE))</f>
        <v/>
      </c>
      <c r="AZ50" s="99" t="str">
        <f>IF(AZ49="","",VLOOKUP(AZ49,'シフト記号表 (2)'!$C$6:$L$47,10,FALSE))</f>
        <v/>
      </c>
      <c r="BA50" s="99" t="str">
        <f>IF(BA49="","",VLOOKUP(BA49,'シフト記号表 (2)'!$C$6:$L$47,10,FALSE))</f>
        <v/>
      </c>
      <c r="BB50" s="410">
        <f>IF($BE$3="４週",SUM(W50:AX50),IF($BE$3="暦月",SUM(W50:BA50),""))</f>
        <v>0</v>
      </c>
      <c r="BC50" s="411"/>
      <c r="BD50" s="412">
        <f>IF($BE$3="４週",BB50/4,IF($BE$3="暦月",(BB50/($BE$8/7)),""))</f>
        <v>0</v>
      </c>
      <c r="BE50" s="411"/>
      <c r="BF50" s="407"/>
      <c r="BG50" s="408"/>
      <c r="BH50" s="408"/>
      <c r="BI50" s="408"/>
      <c r="BJ50" s="409"/>
    </row>
    <row r="51" spans="2:62" ht="20.25" customHeight="1" x14ac:dyDescent="0.4">
      <c r="B51" s="29"/>
      <c r="C51" s="36"/>
      <c r="D51" s="36"/>
      <c r="E51" s="36"/>
      <c r="F51" s="36"/>
      <c r="G51" s="36"/>
      <c r="H51" s="36"/>
      <c r="I51" s="101"/>
      <c r="J51" s="101"/>
      <c r="K51" s="36"/>
      <c r="L51" s="36"/>
      <c r="M51" s="36"/>
      <c r="N51" s="36"/>
      <c r="O51" s="102"/>
      <c r="P51" s="102"/>
      <c r="Q51" s="102"/>
      <c r="R51" s="37"/>
      <c r="S51" s="37"/>
      <c r="T51" s="37"/>
      <c r="U51" s="38"/>
      <c r="V51" s="39"/>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1"/>
      <c r="BE51" s="41"/>
      <c r="BF51" s="102"/>
      <c r="BG51" s="102"/>
      <c r="BH51" s="102"/>
      <c r="BI51" s="102"/>
      <c r="BJ51" s="102"/>
    </row>
    <row r="52" spans="2:62" ht="20.25" customHeight="1" x14ac:dyDescent="0.4">
      <c r="B52" s="29"/>
      <c r="C52" s="36"/>
      <c r="D52" s="36"/>
      <c r="E52" s="36"/>
      <c r="F52" s="36"/>
      <c r="G52" s="36"/>
      <c r="H52" s="36"/>
      <c r="I52" s="285"/>
      <c r="J52" s="2" t="s">
        <v>311</v>
      </c>
      <c r="K52" s="2"/>
      <c r="L52" s="2"/>
      <c r="M52" s="2"/>
      <c r="N52" s="2"/>
      <c r="O52" s="2"/>
      <c r="P52" s="2"/>
      <c r="Q52" s="2"/>
      <c r="R52" s="2"/>
      <c r="S52" s="2"/>
      <c r="T52" s="22"/>
      <c r="U52" s="2"/>
      <c r="V52" s="2"/>
      <c r="W52" s="2"/>
      <c r="X52" s="2"/>
      <c r="Y52" s="2"/>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7"/>
      <c r="BE52" s="41"/>
      <c r="BF52" s="102"/>
      <c r="BG52" s="102"/>
      <c r="BH52" s="102"/>
      <c r="BI52" s="102"/>
      <c r="BJ52" s="102"/>
    </row>
    <row r="53" spans="2:62" ht="20.25" customHeight="1" x14ac:dyDescent="0.4">
      <c r="B53" s="29"/>
      <c r="C53" s="36"/>
      <c r="D53" s="36"/>
      <c r="E53" s="36"/>
      <c r="F53" s="36"/>
      <c r="G53" s="36"/>
      <c r="H53" s="36"/>
      <c r="I53" s="285"/>
      <c r="J53" s="2"/>
      <c r="K53" s="2" t="s">
        <v>276</v>
      </c>
      <c r="L53" s="2"/>
      <c r="M53" s="2"/>
      <c r="N53" s="2"/>
      <c r="O53" s="2"/>
      <c r="P53" s="2"/>
      <c r="Q53" s="2"/>
      <c r="R53" s="2"/>
      <c r="S53" s="2"/>
      <c r="T53" s="22"/>
      <c r="U53" s="2"/>
      <c r="V53" s="2"/>
      <c r="W53" s="2"/>
      <c r="X53" s="2"/>
      <c r="Y53" s="2"/>
      <c r="Z53" s="286"/>
      <c r="AA53" s="2" t="s">
        <v>277</v>
      </c>
      <c r="AB53" s="2"/>
      <c r="AC53" s="2"/>
      <c r="AD53" s="2"/>
      <c r="AE53" s="2"/>
      <c r="AF53" s="2"/>
      <c r="AG53" s="2"/>
      <c r="AH53" s="2"/>
      <c r="AI53" s="2"/>
      <c r="AJ53" s="22"/>
      <c r="AK53" s="2"/>
      <c r="AL53" s="2"/>
      <c r="AM53" s="2"/>
      <c r="AN53" s="2"/>
      <c r="AO53" s="286"/>
      <c r="AP53" s="286"/>
      <c r="AQ53" s="2" t="s">
        <v>278</v>
      </c>
      <c r="AR53" s="286"/>
      <c r="AS53" s="286"/>
      <c r="AT53" s="286"/>
      <c r="AU53" s="286"/>
      <c r="AV53" s="286"/>
      <c r="AW53" s="286"/>
      <c r="AX53" s="286"/>
      <c r="AY53" s="286"/>
      <c r="AZ53" s="286"/>
      <c r="BA53" s="286"/>
      <c r="BB53" s="286"/>
      <c r="BC53" s="286"/>
      <c r="BD53" s="287"/>
      <c r="BE53" s="41"/>
      <c r="BF53" s="646"/>
      <c r="BG53" s="646"/>
      <c r="BH53" s="646"/>
      <c r="BI53" s="646"/>
      <c r="BJ53" s="102"/>
    </row>
    <row r="54" spans="2:62" ht="20.25" customHeight="1" x14ac:dyDescent="0.4">
      <c r="B54" s="29"/>
      <c r="C54" s="36"/>
      <c r="D54" s="36"/>
      <c r="E54" s="36"/>
      <c r="F54" s="36"/>
      <c r="G54" s="36"/>
      <c r="H54" s="36"/>
      <c r="I54" s="285"/>
      <c r="J54" s="2"/>
      <c r="K54" s="647" t="s">
        <v>279</v>
      </c>
      <c r="L54" s="647"/>
      <c r="M54" s="647" t="s">
        <v>280</v>
      </c>
      <c r="N54" s="647"/>
      <c r="O54" s="647"/>
      <c r="P54" s="647"/>
      <c r="Q54" s="2"/>
      <c r="R54" s="437" t="s">
        <v>281</v>
      </c>
      <c r="S54" s="437"/>
      <c r="T54" s="437"/>
      <c r="U54" s="437"/>
      <c r="V54" s="2"/>
      <c r="W54" s="288" t="s">
        <v>282</v>
      </c>
      <c r="X54" s="288"/>
      <c r="Y54" s="2"/>
      <c r="Z54" s="286"/>
      <c r="AA54" s="647" t="s">
        <v>279</v>
      </c>
      <c r="AB54" s="647"/>
      <c r="AC54" s="647" t="s">
        <v>280</v>
      </c>
      <c r="AD54" s="647"/>
      <c r="AE54" s="647"/>
      <c r="AF54" s="647"/>
      <c r="AG54" s="2"/>
      <c r="AH54" s="437" t="s">
        <v>281</v>
      </c>
      <c r="AI54" s="437"/>
      <c r="AJ54" s="437"/>
      <c r="AK54" s="437"/>
      <c r="AL54" s="2"/>
      <c r="AM54" s="288" t="s">
        <v>282</v>
      </c>
      <c r="AN54" s="288"/>
      <c r="AO54" s="286"/>
      <c r="AP54" s="286"/>
      <c r="AQ54" s="286"/>
      <c r="AR54" s="286"/>
      <c r="AS54" s="286"/>
      <c r="AT54" s="286"/>
      <c r="AU54" s="286"/>
      <c r="AV54" s="286"/>
      <c r="AW54" s="286"/>
      <c r="AX54" s="286"/>
      <c r="AY54" s="286"/>
      <c r="AZ54" s="286"/>
      <c r="BA54" s="286"/>
      <c r="BB54" s="286"/>
      <c r="BC54" s="286"/>
      <c r="BD54" s="287"/>
      <c r="BE54" s="41"/>
      <c r="BF54" s="655"/>
      <c r="BG54" s="655"/>
      <c r="BH54" s="655"/>
      <c r="BI54" s="655"/>
      <c r="BJ54" s="102"/>
    </row>
    <row r="55" spans="2:62" ht="20.25" customHeight="1" x14ac:dyDescent="0.4">
      <c r="B55" s="29"/>
      <c r="C55" s="36"/>
      <c r="D55" s="36"/>
      <c r="E55" s="36"/>
      <c r="F55" s="36"/>
      <c r="G55" s="36"/>
      <c r="H55" s="36"/>
      <c r="I55" s="285"/>
      <c r="J55" s="2"/>
      <c r="K55" s="580"/>
      <c r="L55" s="580"/>
      <c r="M55" s="580" t="s">
        <v>283</v>
      </c>
      <c r="N55" s="580"/>
      <c r="O55" s="580" t="s">
        <v>284</v>
      </c>
      <c r="P55" s="580"/>
      <c r="Q55" s="2"/>
      <c r="R55" s="580" t="s">
        <v>283</v>
      </c>
      <c r="S55" s="580"/>
      <c r="T55" s="580" t="s">
        <v>284</v>
      </c>
      <c r="U55" s="580"/>
      <c r="V55" s="2"/>
      <c r="W55" s="288" t="s">
        <v>285</v>
      </c>
      <c r="X55" s="288"/>
      <c r="Y55" s="2"/>
      <c r="Z55" s="286"/>
      <c r="AA55" s="580"/>
      <c r="AB55" s="580"/>
      <c r="AC55" s="580" t="s">
        <v>283</v>
      </c>
      <c r="AD55" s="580"/>
      <c r="AE55" s="580" t="s">
        <v>284</v>
      </c>
      <c r="AF55" s="580"/>
      <c r="AG55" s="2"/>
      <c r="AH55" s="580" t="s">
        <v>283</v>
      </c>
      <c r="AI55" s="580"/>
      <c r="AJ55" s="580" t="s">
        <v>284</v>
      </c>
      <c r="AK55" s="580"/>
      <c r="AL55" s="2"/>
      <c r="AM55" s="288" t="s">
        <v>285</v>
      </c>
      <c r="AN55" s="288"/>
      <c r="AO55" s="286"/>
      <c r="AP55" s="286"/>
      <c r="AQ55" s="288" t="s">
        <v>155</v>
      </c>
      <c r="AR55" s="288"/>
      <c r="AS55" s="288"/>
      <c r="AT55" s="288"/>
      <c r="AU55" s="2"/>
      <c r="AV55" s="288" t="s">
        <v>154</v>
      </c>
      <c r="AW55" s="288"/>
      <c r="AX55" s="288"/>
      <c r="AY55" s="288"/>
      <c r="AZ55" s="2"/>
      <c r="BA55" s="580" t="s">
        <v>286</v>
      </c>
      <c r="BB55" s="580"/>
      <c r="BC55" s="580"/>
      <c r="BD55" s="580"/>
      <c r="BE55" s="41"/>
      <c r="BF55" s="648"/>
      <c r="BG55" s="648"/>
      <c r="BH55" s="648"/>
      <c r="BI55" s="648"/>
      <c r="BJ55" s="102"/>
    </row>
    <row r="56" spans="2:62" ht="20.25" customHeight="1" x14ac:dyDescent="0.4">
      <c r="B56" s="29"/>
      <c r="C56" s="36"/>
      <c r="D56" s="36"/>
      <c r="E56" s="36"/>
      <c r="F56" s="36"/>
      <c r="G56" s="36"/>
      <c r="H56" s="36"/>
      <c r="I56" s="285"/>
      <c r="J56" s="2"/>
      <c r="K56" s="649" t="s">
        <v>6</v>
      </c>
      <c r="L56" s="649"/>
      <c r="M56" s="650">
        <f>SUMIFS($BB$17:$BB$50,$F$17:$F$50,"看護職員",$H$17:$H$50,"A")</f>
        <v>0</v>
      </c>
      <c r="N56" s="650"/>
      <c r="O56" s="651">
        <f>SUMIFS($BD$17:$BD$50,$F$17:$F$50,"看護職員",$H$17:$H$50,"A")</f>
        <v>0</v>
      </c>
      <c r="P56" s="651"/>
      <c r="Q56" s="289"/>
      <c r="R56" s="652">
        <v>0</v>
      </c>
      <c r="S56" s="652"/>
      <c r="T56" s="652">
        <v>0</v>
      </c>
      <c r="U56" s="652"/>
      <c r="V56" s="289"/>
      <c r="W56" s="653">
        <v>0</v>
      </c>
      <c r="X56" s="654"/>
      <c r="Y56" s="2"/>
      <c r="Z56" s="286"/>
      <c r="AA56" s="649" t="s">
        <v>6</v>
      </c>
      <c r="AB56" s="649"/>
      <c r="AC56" s="650">
        <f>SUMIFS($BB$17:$BB$50,$F$17:$F$50,"介護職員",$H$17:$H$50,"A")</f>
        <v>0</v>
      </c>
      <c r="AD56" s="650"/>
      <c r="AE56" s="651">
        <f>SUMIFS($BD$17:$BD$50,$F$17:$F$50,"介護職員",$H$17:$H$50,"A")</f>
        <v>0</v>
      </c>
      <c r="AF56" s="651"/>
      <c r="AG56" s="289"/>
      <c r="AH56" s="652">
        <v>0</v>
      </c>
      <c r="AI56" s="652"/>
      <c r="AJ56" s="652">
        <v>0</v>
      </c>
      <c r="AK56" s="652"/>
      <c r="AL56" s="289"/>
      <c r="AM56" s="653">
        <v>0</v>
      </c>
      <c r="AN56" s="654"/>
      <c r="AO56" s="286"/>
      <c r="AP56" s="286"/>
      <c r="AQ56" s="657">
        <f>U70</f>
        <v>0</v>
      </c>
      <c r="AR56" s="649"/>
      <c r="AS56" s="649"/>
      <c r="AT56" s="649"/>
      <c r="AU56" s="140" t="s">
        <v>287</v>
      </c>
      <c r="AV56" s="657">
        <f>AK70</f>
        <v>0</v>
      </c>
      <c r="AW56" s="649"/>
      <c r="AX56" s="649"/>
      <c r="AY56" s="649"/>
      <c r="AZ56" s="140" t="s">
        <v>288</v>
      </c>
      <c r="BA56" s="656">
        <f>ROUNDDOWN(AQ56+AV56,1)</f>
        <v>0</v>
      </c>
      <c r="BB56" s="656"/>
      <c r="BC56" s="656"/>
      <c r="BD56" s="656"/>
      <c r="BE56" s="41"/>
      <c r="BF56" s="290"/>
      <c r="BG56" s="290"/>
      <c r="BH56" s="290"/>
      <c r="BI56" s="290"/>
      <c r="BJ56" s="102"/>
    </row>
    <row r="57" spans="2:62" ht="20.25" customHeight="1" x14ac:dyDescent="0.4">
      <c r="B57" s="29"/>
      <c r="C57" s="36"/>
      <c r="D57" s="36"/>
      <c r="E57" s="36"/>
      <c r="F57" s="36"/>
      <c r="G57" s="36"/>
      <c r="H57" s="36"/>
      <c r="I57" s="285"/>
      <c r="J57" s="2"/>
      <c r="K57" s="649" t="s">
        <v>7</v>
      </c>
      <c r="L57" s="649"/>
      <c r="M57" s="650">
        <f>SUMIFS($BB$17:$BB$50,$F$17:$F$50,"看護職員",$H$17:$H$50,"B")</f>
        <v>0</v>
      </c>
      <c r="N57" s="650"/>
      <c r="O57" s="651">
        <f>SUMIFS($BD$17:$BD$50,$F$17:$F$50,"看護職員",$H$17:$H$50,"B")</f>
        <v>0</v>
      </c>
      <c r="P57" s="651"/>
      <c r="Q57" s="289"/>
      <c r="R57" s="652">
        <v>0</v>
      </c>
      <c r="S57" s="652"/>
      <c r="T57" s="652">
        <v>0</v>
      </c>
      <c r="U57" s="652"/>
      <c r="V57" s="289"/>
      <c r="W57" s="653">
        <v>0</v>
      </c>
      <c r="X57" s="654"/>
      <c r="Y57" s="2"/>
      <c r="Z57" s="286"/>
      <c r="AA57" s="649" t="s">
        <v>7</v>
      </c>
      <c r="AB57" s="649"/>
      <c r="AC57" s="650">
        <f>SUMIFS($BB$17:$BB$50,$F$17:$F$50,"介護職員",$H$17:$H$50,"B")</f>
        <v>0</v>
      </c>
      <c r="AD57" s="650"/>
      <c r="AE57" s="651">
        <f>SUMIFS($BD$17:$BD$50,$F$17:$F$50,"介護職員",$H$17:$H$50,"B")</f>
        <v>0</v>
      </c>
      <c r="AF57" s="651"/>
      <c r="AG57" s="289"/>
      <c r="AH57" s="652">
        <v>0</v>
      </c>
      <c r="AI57" s="652"/>
      <c r="AJ57" s="652">
        <v>0</v>
      </c>
      <c r="AK57" s="652"/>
      <c r="AL57" s="289"/>
      <c r="AM57" s="653">
        <v>0</v>
      </c>
      <c r="AN57" s="654"/>
      <c r="AO57" s="286"/>
      <c r="AP57" s="286"/>
      <c r="AQ57" s="286"/>
      <c r="AR57" s="286"/>
      <c r="AS57" s="286"/>
      <c r="AT57" s="286"/>
      <c r="AU57" s="286"/>
      <c r="AV57" s="286"/>
      <c r="AW57" s="286"/>
      <c r="AX57" s="286"/>
      <c r="AY57" s="286"/>
      <c r="AZ57" s="286"/>
      <c r="BA57" s="286"/>
      <c r="BB57" s="286"/>
      <c r="BC57" s="286"/>
      <c r="BD57" s="287"/>
      <c r="BE57" s="41"/>
      <c r="BF57" s="102"/>
      <c r="BG57" s="102"/>
      <c r="BH57" s="102"/>
      <c r="BI57" s="102"/>
      <c r="BJ57" s="102"/>
    </row>
    <row r="58" spans="2:62" ht="20.25" customHeight="1" x14ac:dyDescent="0.4">
      <c r="B58" s="29"/>
      <c r="C58" s="36"/>
      <c r="D58" s="36"/>
      <c r="E58" s="36"/>
      <c r="F58" s="36"/>
      <c r="G58" s="36"/>
      <c r="H58" s="36"/>
      <c r="I58" s="285"/>
      <c r="J58" s="2"/>
      <c r="K58" s="649" t="s">
        <v>8</v>
      </c>
      <c r="L58" s="649"/>
      <c r="M58" s="650">
        <f>SUMIFS($BB$17:$BB$50,$F$17:$F$50,"看護職員",$H$17:$H$50,"C")</f>
        <v>0</v>
      </c>
      <c r="N58" s="650"/>
      <c r="O58" s="651">
        <f>SUMIFS($BD$17:$BD$50,$F$17:$F$50,"看護職員",$H$17:$H$50,"C")</f>
        <v>0</v>
      </c>
      <c r="P58" s="651"/>
      <c r="Q58" s="289"/>
      <c r="R58" s="652">
        <v>0</v>
      </c>
      <c r="S58" s="652"/>
      <c r="T58" s="658">
        <v>0</v>
      </c>
      <c r="U58" s="658"/>
      <c r="V58" s="289"/>
      <c r="W58" s="659" t="s">
        <v>35</v>
      </c>
      <c r="X58" s="660"/>
      <c r="Y58" s="2"/>
      <c r="Z58" s="286"/>
      <c r="AA58" s="649" t="s">
        <v>8</v>
      </c>
      <c r="AB58" s="649"/>
      <c r="AC58" s="650">
        <f>SUMIFS($BB$17:$BB$50,$F$17:$F$50,"介護職員",$H$17:$H$50,"C")</f>
        <v>0</v>
      </c>
      <c r="AD58" s="650"/>
      <c r="AE58" s="651">
        <f>SUMIFS($BD$17:$BD$50,$F$17:$F$50,"介護職員",$H$17:$H$50,"C")</f>
        <v>0</v>
      </c>
      <c r="AF58" s="651"/>
      <c r="AG58" s="289"/>
      <c r="AH58" s="652">
        <v>0</v>
      </c>
      <c r="AI58" s="652"/>
      <c r="AJ58" s="658">
        <v>0</v>
      </c>
      <c r="AK58" s="658"/>
      <c r="AL58" s="289"/>
      <c r="AM58" s="659" t="s">
        <v>35</v>
      </c>
      <c r="AN58" s="660"/>
      <c r="AO58" s="286"/>
      <c r="AP58" s="286"/>
      <c r="AQ58" s="286"/>
      <c r="AR58" s="286"/>
      <c r="AS58" s="286"/>
      <c r="AT58" s="286"/>
      <c r="AU58" s="286"/>
      <c r="AV58" s="286"/>
      <c r="AW58" s="286"/>
      <c r="AX58" s="286"/>
      <c r="AY58" s="286"/>
      <c r="AZ58" s="286"/>
      <c r="BA58" s="286"/>
      <c r="BB58" s="286"/>
      <c r="BC58" s="286"/>
      <c r="BD58" s="287"/>
      <c r="BE58" s="41"/>
      <c r="BF58" s="102"/>
      <c r="BG58" s="102"/>
      <c r="BH58" s="102"/>
      <c r="BI58" s="102"/>
      <c r="BJ58" s="102"/>
    </row>
    <row r="59" spans="2:62" ht="20.25" customHeight="1" x14ac:dyDescent="0.4">
      <c r="B59" s="29"/>
      <c r="C59" s="36"/>
      <c r="D59" s="36"/>
      <c r="E59" s="36"/>
      <c r="F59" s="36"/>
      <c r="G59" s="36"/>
      <c r="H59" s="36"/>
      <c r="I59" s="285"/>
      <c r="J59" s="2"/>
      <c r="K59" s="649" t="s">
        <v>9</v>
      </c>
      <c r="L59" s="649"/>
      <c r="M59" s="650">
        <f>SUMIFS($BB$17:$BB$50,$F$17:$F$50,"看護職員",$H$17:$H$50,"D")</f>
        <v>0</v>
      </c>
      <c r="N59" s="650"/>
      <c r="O59" s="651">
        <f>SUMIFS($BD$17:$BD$50,$F$17:$F$50,"看護職員",$H$17:$H$50,"D")</f>
        <v>0</v>
      </c>
      <c r="P59" s="651"/>
      <c r="Q59" s="289"/>
      <c r="R59" s="652">
        <v>0</v>
      </c>
      <c r="S59" s="652"/>
      <c r="T59" s="658">
        <v>0</v>
      </c>
      <c r="U59" s="658"/>
      <c r="V59" s="289"/>
      <c r="W59" s="659" t="s">
        <v>35</v>
      </c>
      <c r="X59" s="660"/>
      <c r="Y59" s="2"/>
      <c r="Z59" s="286"/>
      <c r="AA59" s="649" t="s">
        <v>9</v>
      </c>
      <c r="AB59" s="649"/>
      <c r="AC59" s="650">
        <f>SUMIFS($BB$17:$BB$50,$F$17:$F$50,"介護職員",$H$17:$H$50,"D")</f>
        <v>0</v>
      </c>
      <c r="AD59" s="650"/>
      <c r="AE59" s="651">
        <f>SUMIFS($BD$17:$BD$50,$F$17:$F$50,"介護職員",$H$17:$H$50,"D")</f>
        <v>0</v>
      </c>
      <c r="AF59" s="651"/>
      <c r="AG59" s="289"/>
      <c r="AH59" s="652">
        <v>0</v>
      </c>
      <c r="AI59" s="652"/>
      <c r="AJ59" s="658">
        <v>0</v>
      </c>
      <c r="AK59" s="658"/>
      <c r="AL59" s="289"/>
      <c r="AM59" s="659" t="s">
        <v>35</v>
      </c>
      <c r="AN59" s="660"/>
      <c r="AO59" s="286"/>
      <c r="AP59" s="286"/>
      <c r="AQ59" s="2" t="s">
        <v>289</v>
      </c>
      <c r="AR59" s="2"/>
      <c r="AS59" s="2"/>
      <c r="AT59" s="2"/>
      <c r="AU59" s="2"/>
      <c r="AV59" s="2"/>
      <c r="AW59" s="286"/>
      <c r="AX59" s="286"/>
      <c r="AY59" s="286"/>
      <c r="AZ59" s="286"/>
      <c r="BA59" s="286"/>
      <c r="BB59" s="286"/>
      <c r="BC59" s="286"/>
      <c r="BD59" s="287"/>
      <c r="BE59" s="41"/>
      <c r="BF59" s="102"/>
      <c r="BG59" s="102"/>
      <c r="BH59" s="102"/>
      <c r="BI59" s="102"/>
      <c r="BJ59" s="102"/>
    </row>
    <row r="60" spans="2:62" ht="20.25" customHeight="1" x14ac:dyDescent="0.4">
      <c r="B60" s="29"/>
      <c r="C60" s="36"/>
      <c r="D60" s="36"/>
      <c r="E60" s="36"/>
      <c r="F60" s="36"/>
      <c r="G60" s="36"/>
      <c r="H60" s="36"/>
      <c r="I60" s="285"/>
      <c r="J60" s="2"/>
      <c r="K60" s="649" t="s">
        <v>286</v>
      </c>
      <c r="L60" s="649"/>
      <c r="M60" s="650">
        <f>SUM(M56:N59)</f>
        <v>0</v>
      </c>
      <c r="N60" s="650"/>
      <c r="O60" s="651">
        <f>SUM(O56:P59)</f>
        <v>0</v>
      </c>
      <c r="P60" s="651"/>
      <c r="Q60" s="289"/>
      <c r="R60" s="650">
        <f>SUM(R56:S59)</f>
        <v>0</v>
      </c>
      <c r="S60" s="650"/>
      <c r="T60" s="651">
        <f>SUM(T56:U59)</f>
        <v>0</v>
      </c>
      <c r="U60" s="651"/>
      <c r="V60" s="289"/>
      <c r="W60" s="661">
        <f>SUM(W56:X57)</f>
        <v>0</v>
      </c>
      <c r="X60" s="662"/>
      <c r="Y60" s="2"/>
      <c r="Z60" s="286"/>
      <c r="AA60" s="649" t="s">
        <v>286</v>
      </c>
      <c r="AB60" s="649"/>
      <c r="AC60" s="650">
        <f>SUM(AC56:AD59)</f>
        <v>0</v>
      </c>
      <c r="AD60" s="650"/>
      <c r="AE60" s="651">
        <f>SUM(AE56:AF59)</f>
        <v>0</v>
      </c>
      <c r="AF60" s="651"/>
      <c r="AG60" s="289"/>
      <c r="AH60" s="650">
        <f>SUM(AH56:AI59)</f>
        <v>0</v>
      </c>
      <c r="AI60" s="650"/>
      <c r="AJ60" s="651">
        <f>SUM(AJ56:AK59)</f>
        <v>0</v>
      </c>
      <c r="AK60" s="651"/>
      <c r="AL60" s="289"/>
      <c r="AM60" s="661">
        <f>SUM(AM56:AN57)</f>
        <v>0</v>
      </c>
      <c r="AN60" s="662"/>
      <c r="AO60" s="286"/>
      <c r="AP60" s="286"/>
      <c r="AQ60" s="649" t="s">
        <v>4</v>
      </c>
      <c r="AR60" s="649"/>
      <c r="AS60" s="649" t="s">
        <v>5</v>
      </c>
      <c r="AT60" s="649"/>
      <c r="AU60" s="649"/>
      <c r="AV60" s="649"/>
      <c r="AW60" s="286"/>
      <c r="AX60" s="286"/>
      <c r="AY60" s="286"/>
      <c r="AZ60" s="286"/>
      <c r="BA60" s="286"/>
      <c r="BB60" s="286"/>
      <c r="BC60" s="286"/>
      <c r="BD60" s="287"/>
      <c r="BE60" s="41"/>
      <c r="BF60" s="102"/>
      <c r="BG60" s="102"/>
      <c r="BH60" s="102"/>
      <c r="BI60" s="102"/>
      <c r="BJ60" s="102"/>
    </row>
    <row r="61" spans="2:62" ht="20.25" customHeight="1" x14ac:dyDescent="0.4">
      <c r="B61" s="29"/>
      <c r="C61" s="36"/>
      <c r="D61" s="36"/>
      <c r="E61" s="36"/>
      <c r="F61" s="36"/>
      <c r="G61" s="36"/>
      <c r="H61" s="36"/>
      <c r="I61" s="285"/>
      <c r="J61" s="285"/>
      <c r="K61" s="291"/>
      <c r="L61" s="291"/>
      <c r="M61" s="291"/>
      <c r="N61" s="291"/>
      <c r="O61" s="292"/>
      <c r="P61" s="292"/>
      <c r="Q61" s="292"/>
      <c r="R61" s="206"/>
      <c r="S61" s="206"/>
      <c r="T61" s="206"/>
      <c r="U61" s="206"/>
      <c r="V61" s="293"/>
      <c r="W61" s="286"/>
      <c r="X61" s="286"/>
      <c r="Y61" s="286"/>
      <c r="Z61" s="286"/>
      <c r="AA61" s="291"/>
      <c r="AB61" s="291"/>
      <c r="AC61" s="291"/>
      <c r="AD61" s="291"/>
      <c r="AE61" s="292"/>
      <c r="AF61" s="292"/>
      <c r="AG61" s="292"/>
      <c r="AH61" s="206"/>
      <c r="AI61" s="206"/>
      <c r="AJ61" s="206"/>
      <c r="AK61" s="206"/>
      <c r="AL61" s="293"/>
      <c r="AM61" s="286"/>
      <c r="AN61" s="286"/>
      <c r="AO61" s="286"/>
      <c r="AP61" s="286"/>
      <c r="AQ61" s="649" t="s">
        <v>6</v>
      </c>
      <c r="AR61" s="649"/>
      <c r="AS61" s="649" t="s">
        <v>74</v>
      </c>
      <c r="AT61" s="649"/>
      <c r="AU61" s="649"/>
      <c r="AV61" s="649"/>
      <c r="AW61" s="286"/>
      <c r="AX61" s="286"/>
      <c r="AY61" s="286"/>
      <c r="AZ61" s="286"/>
      <c r="BA61" s="286"/>
      <c r="BB61" s="286"/>
      <c r="BC61" s="286"/>
      <c r="BD61" s="287"/>
      <c r="BE61" s="41"/>
      <c r="BF61" s="102"/>
      <c r="BG61" s="102"/>
      <c r="BH61" s="102"/>
      <c r="BI61" s="102"/>
      <c r="BJ61" s="102"/>
    </row>
    <row r="62" spans="2:62" ht="20.25" customHeight="1" x14ac:dyDescent="0.4">
      <c r="B62" s="29"/>
      <c r="C62" s="36"/>
      <c r="D62" s="36"/>
      <c r="E62" s="36"/>
      <c r="F62" s="36"/>
      <c r="G62" s="36"/>
      <c r="H62" s="36"/>
      <c r="I62" s="285"/>
      <c r="J62" s="285"/>
      <c r="K62" s="22" t="s">
        <v>290</v>
      </c>
      <c r="L62" s="2"/>
      <c r="M62" s="2"/>
      <c r="N62" s="2"/>
      <c r="O62" s="2"/>
      <c r="P62" s="2"/>
      <c r="Q62" s="138" t="s">
        <v>291</v>
      </c>
      <c r="R62" s="666" t="s">
        <v>292</v>
      </c>
      <c r="S62" s="667"/>
      <c r="T62" s="138"/>
      <c r="U62" s="138"/>
      <c r="V62" s="2"/>
      <c r="W62" s="2"/>
      <c r="X62" s="2"/>
      <c r="Y62" s="286"/>
      <c r="Z62" s="286"/>
      <c r="AA62" s="22" t="s">
        <v>290</v>
      </c>
      <c r="AB62" s="2"/>
      <c r="AC62" s="2"/>
      <c r="AD62" s="2"/>
      <c r="AE62" s="2"/>
      <c r="AF62" s="2"/>
      <c r="AG62" s="138" t="s">
        <v>291</v>
      </c>
      <c r="AH62" s="668" t="str">
        <f>R62</f>
        <v>週</v>
      </c>
      <c r="AI62" s="669"/>
      <c r="AJ62" s="138"/>
      <c r="AK62" s="138"/>
      <c r="AL62" s="2"/>
      <c r="AM62" s="2"/>
      <c r="AN62" s="2"/>
      <c r="AO62" s="286"/>
      <c r="AP62" s="286"/>
      <c r="AQ62" s="649" t="s">
        <v>7</v>
      </c>
      <c r="AR62" s="649"/>
      <c r="AS62" s="649" t="s">
        <v>75</v>
      </c>
      <c r="AT62" s="649"/>
      <c r="AU62" s="649"/>
      <c r="AV62" s="649"/>
      <c r="AW62" s="286"/>
      <c r="AX62" s="286"/>
      <c r="AY62" s="286"/>
      <c r="AZ62" s="286"/>
      <c r="BA62" s="286"/>
      <c r="BB62" s="286"/>
      <c r="BC62" s="286"/>
      <c r="BD62" s="287"/>
      <c r="BE62" s="41"/>
      <c r="BF62" s="102"/>
      <c r="BG62" s="102"/>
      <c r="BH62" s="102"/>
      <c r="BI62" s="102"/>
      <c r="BJ62" s="102"/>
    </row>
    <row r="63" spans="2:62" ht="20.25" customHeight="1" x14ac:dyDescent="0.4">
      <c r="B63" s="29"/>
      <c r="C63" s="36"/>
      <c r="D63" s="36"/>
      <c r="E63" s="36"/>
      <c r="F63" s="36"/>
      <c r="G63" s="36"/>
      <c r="H63" s="36"/>
      <c r="I63" s="285"/>
      <c r="J63" s="285"/>
      <c r="K63" s="2" t="s">
        <v>293</v>
      </c>
      <c r="L63" s="2"/>
      <c r="M63" s="2"/>
      <c r="N63" s="2"/>
      <c r="O63" s="2"/>
      <c r="P63" s="2" t="s">
        <v>294</v>
      </c>
      <c r="Q63" s="2"/>
      <c r="R63" s="2"/>
      <c r="S63" s="2"/>
      <c r="T63" s="22"/>
      <c r="U63" s="2"/>
      <c r="V63" s="2"/>
      <c r="W63" s="2"/>
      <c r="X63" s="2"/>
      <c r="Y63" s="286"/>
      <c r="Z63" s="286"/>
      <c r="AA63" s="2" t="s">
        <v>293</v>
      </c>
      <c r="AB63" s="2"/>
      <c r="AC63" s="2"/>
      <c r="AD63" s="2"/>
      <c r="AE63" s="2"/>
      <c r="AF63" s="2" t="s">
        <v>294</v>
      </c>
      <c r="AG63" s="2"/>
      <c r="AH63" s="2"/>
      <c r="AI63" s="2"/>
      <c r="AJ63" s="22"/>
      <c r="AK63" s="2"/>
      <c r="AL63" s="2"/>
      <c r="AM63" s="2"/>
      <c r="AN63" s="2"/>
      <c r="AO63" s="286"/>
      <c r="AP63" s="286"/>
      <c r="AQ63" s="649" t="s">
        <v>8</v>
      </c>
      <c r="AR63" s="649"/>
      <c r="AS63" s="649" t="s">
        <v>76</v>
      </c>
      <c r="AT63" s="649"/>
      <c r="AU63" s="649"/>
      <c r="AV63" s="649"/>
      <c r="AW63" s="286"/>
      <c r="AX63" s="286"/>
      <c r="AY63" s="286"/>
      <c r="AZ63" s="286"/>
      <c r="BA63" s="286"/>
      <c r="BB63" s="286"/>
      <c r="BC63" s="286"/>
      <c r="BD63" s="287"/>
      <c r="BE63" s="41"/>
      <c r="BF63" s="102"/>
      <c r="BG63" s="102"/>
      <c r="BH63" s="102"/>
      <c r="BI63" s="102"/>
      <c r="BJ63" s="102"/>
    </row>
    <row r="64" spans="2:62" ht="20.25" customHeight="1" x14ac:dyDescent="0.4">
      <c r="B64" s="29"/>
      <c r="C64" s="36"/>
      <c r="D64" s="36"/>
      <c r="E64" s="36"/>
      <c r="F64" s="36"/>
      <c r="G64" s="36"/>
      <c r="H64" s="36"/>
      <c r="I64" s="285"/>
      <c r="J64" s="285"/>
      <c r="K64" s="2" t="str">
        <f>IF($R$62="週","対象時間数（週平均）","対象時間数（当月合計）")</f>
        <v>対象時間数（週平均）</v>
      </c>
      <c r="L64" s="2"/>
      <c r="M64" s="2"/>
      <c r="N64" s="2"/>
      <c r="O64" s="2"/>
      <c r="P64" s="2" t="str">
        <f>IF($R$62="週","週に勤務すべき時間数","当月に勤務すべき時間数")</f>
        <v>週に勤務すべき時間数</v>
      </c>
      <c r="Q64" s="2"/>
      <c r="R64" s="2"/>
      <c r="S64" s="2"/>
      <c r="T64" s="22"/>
      <c r="U64" s="2" t="s">
        <v>295</v>
      </c>
      <c r="V64" s="2"/>
      <c r="W64" s="2"/>
      <c r="X64" s="2"/>
      <c r="Y64" s="286"/>
      <c r="Z64" s="286"/>
      <c r="AA64" s="2" t="str">
        <f>IF(AH62="週","対象時間数（週平均）","対象時間数（当月合計）")</f>
        <v>対象時間数（週平均）</v>
      </c>
      <c r="AB64" s="2"/>
      <c r="AC64" s="2"/>
      <c r="AD64" s="2"/>
      <c r="AE64" s="2"/>
      <c r="AF64" s="2" t="str">
        <f>IF($AH$62="週","週に勤務すべき時間数","当月に勤務すべき時間数")</f>
        <v>週に勤務すべき時間数</v>
      </c>
      <c r="AG64" s="2"/>
      <c r="AH64" s="2"/>
      <c r="AI64" s="2"/>
      <c r="AJ64" s="22"/>
      <c r="AK64" s="2" t="s">
        <v>295</v>
      </c>
      <c r="AL64" s="2"/>
      <c r="AM64" s="2"/>
      <c r="AN64" s="2"/>
      <c r="AO64" s="286"/>
      <c r="AP64" s="286"/>
      <c r="AQ64" s="649" t="s">
        <v>9</v>
      </c>
      <c r="AR64" s="649"/>
      <c r="AS64" s="649" t="s">
        <v>296</v>
      </c>
      <c r="AT64" s="649"/>
      <c r="AU64" s="649"/>
      <c r="AV64" s="649"/>
      <c r="AW64" s="286"/>
      <c r="AX64" s="286"/>
      <c r="AY64" s="286"/>
      <c r="AZ64" s="286"/>
      <c r="BA64" s="286"/>
      <c r="BB64" s="286"/>
      <c r="BC64" s="286"/>
      <c r="BD64" s="287"/>
      <c r="BE64" s="41"/>
      <c r="BF64" s="102"/>
      <c r="BG64" s="102"/>
      <c r="BH64" s="102"/>
      <c r="BI64" s="102"/>
      <c r="BJ64" s="102"/>
    </row>
    <row r="65" spans="9:56" ht="20.25" customHeight="1" x14ac:dyDescent="0.4">
      <c r="I65" s="2"/>
      <c r="J65" s="2"/>
      <c r="K65" s="670">
        <f>IF($R$62="週",T60,R60)</f>
        <v>0</v>
      </c>
      <c r="L65" s="670"/>
      <c r="M65" s="670"/>
      <c r="N65" s="670"/>
      <c r="O65" s="140" t="s">
        <v>297</v>
      </c>
      <c r="P65" s="649">
        <f>IF($R$62="週",$BA$6,$BE$6)</f>
        <v>40</v>
      </c>
      <c r="Q65" s="649"/>
      <c r="R65" s="649"/>
      <c r="S65" s="649"/>
      <c r="T65" s="140" t="s">
        <v>288</v>
      </c>
      <c r="U65" s="663">
        <f>ROUNDDOWN(K65/P65,1)</f>
        <v>0</v>
      </c>
      <c r="V65" s="663"/>
      <c r="W65" s="663"/>
      <c r="X65" s="663"/>
      <c r="Y65" s="2"/>
      <c r="Z65" s="2"/>
      <c r="AA65" s="670">
        <f>IF($AH$62="週",AJ60,AH60)</f>
        <v>0</v>
      </c>
      <c r="AB65" s="670"/>
      <c r="AC65" s="670"/>
      <c r="AD65" s="670"/>
      <c r="AE65" s="140" t="s">
        <v>297</v>
      </c>
      <c r="AF65" s="649">
        <f>IF($AH$62="週",$BA$6,$BE$6)</f>
        <v>40</v>
      </c>
      <c r="AG65" s="649"/>
      <c r="AH65" s="649"/>
      <c r="AI65" s="649"/>
      <c r="AJ65" s="140" t="s">
        <v>288</v>
      </c>
      <c r="AK65" s="663">
        <f>ROUNDDOWN(AA65/AF65,1)</f>
        <v>0</v>
      </c>
      <c r="AL65" s="663"/>
      <c r="AM65" s="663"/>
      <c r="AN65" s="663"/>
      <c r="AO65" s="2"/>
      <c r="AP65" s="2"/>
      <c r="AQ65" s="2"/>
      <c r="AR65" s="2"/>
      <c r="AS65" s="2"/>
      <c r="AT65" s="2"/>
      <c r="AU65" s="2"/>
      <c r="AV65" s="2"/>
      <c r="AW65" s="2"/>
      <c r="AX65" s="2"/>
      <c r="AY65" s="2"/>
      <c r="AZ65" s="2"/>
      <c r="BA65" s="2"/>
      <c r="BB65" s="2"/>
      <c r="BC65" s="2"/>
      <c r="BD65" s="2"/>
    </row>
    <row r="66" spans="9:56" ht="20.25" customHeight="1" x14ac:dyDescent="0.4">
      <c r="I66" s="2"/>
      <c r="J66" s="2"/>
      <c r="K66" s="2"/>
      <c r="L66" s="2"/>
      <c r="M66" s="2"/>
      <c r="N66" s="2"/>
      <c r="O66" s="2"/>
      <c r="P66" s="2"/>
      <c r="Q66" s="2"/>
      <c r="R66" s="2"/>
      <c r="S66" s="2"/>
      <c r="T66" s="22"/>
      <c r="U66" s="2" t="s">
        <v>298</v>
      </c>
      <c r="V66" s="2"/>
      <c r="W66" s="2"/>
      <c r="X66" s="2"/>
      <c r="Y66" s="2"/>
      <c r="Z66" s="2"/>
      <c r="AA66" s="2"/>
      <c r="AB66" s="2"/>
      <c r="AC66" s="2"/>
      <c r="AD66" s="2"/>
      <c r="AE66" s="2"/>
      <c r="AF66" s="2"/>
      <c r="AG66" s="2"/>
      <c r="AH66" s="2"/>
      <c r="AI66" s="2"/>
      <c r="AJ66" s="22"/>
      <c r="AK66" s="2" t="s">
        <v>298</v>
      </c>
      <c r="AL66" s="2"/>
      <c r="AM66" s="2"/>
      <c r="AN66" s="2"/>
      <c r="AO66" s="2"/>
      <c r="AP66" s="2"/>
      <c r="AQ66" s="2"/>
      <c r="AR66" s="2"/>
      <c r="AS66" s="2"/>
      <c r="AT66" s="2"/>
      <c r="AU66" s="2"/>
      <c r="AV66" s="2"/>
      <c r="AW66" s="2"/>
      <c r="AX66" s="2"/>
      <c r="AY66" s="2"/>
      <c r="AZ66" s="2"/>
      <c r="BA66" s="2"/>
      <c r="BB66" s="2"/>
      <c r="BC66" s="2"/>
      <c r="BD66" s="2"/>
    </row>
    <row r="67" spans="9:56" ht="20.25" customHeight="1" x14ac:dyDescent="0.4">
      <c r="I67" s="2"/>
      <c r="J67" s="2"/>
      <c r="K67" s="2" t="s">
        <v>299</v>
      </c>
      <c r="L67" s="2"/>
      <c r="M67" s="2"/>
      <c r="N67" s="2"/>
      <c r="O67" s="2"/>
      <c r="P67" s="2"/>
      <c r="Q67" s="2"/>
      <c r="R67" s="2"/>
      <c r="S67" s="2"/>
      <c r="T67" s="22"/>
      <c r="U67" s="2"/>
      <c r="V67" s="2"/>
      <c r="W67" s="2"/>
      <c r="X67" s="2"/>
      <c r="Y67" s="2"/>
      <c r="Z67" s="2"/>
      <c r="AA67" s="2" t="s">
        <v>300</v>
      </c>
      <c r="AB67" s="2"/>
      <c r="AC67" s="2"/>
      <c r="AD67" s="2"/>
      <c r="AE67" s="2"/>
      <c r="AF67" s="2"/>
      <c r="AG67" s="2"/>
      <c r="AH67" s="2"/>
      <c r="AI67" s="2"/>
      <c r="AJ67" s="22"/>
      <c r="AK67" s="2"/>
      <c r="AL67" s="2"/>
      <c r="AM67" s="2"/>
      <c r="AN67" s="2"/>
      <c r="AO67" s="2"/>
      <c r="AP67" s="2"/>
      <c r="AQ67" s="2"/>
      <c r="AR67" s="2"/>
      <c r="AS67" s="2"/>
      <c r="AT67" s="2"/>
      <c r="AU67" s="2"/>
      <c r="AV67" s="2"/>
      <c r="AW67" s="2"/>
      <c r="AX67" s="2"/>
      <c r="AY67" s="2"/>
      <c r="AZ67" s="2"/>
      <c r="BA67" s="2"/>
      <c r="BB67" s="2"/>
      <c r="BC67" s="2"/>
      <c r="BD67" s="2"/>
    </row>
    <row r="68" spans="9:56" ht="20.25" customHeight="1" x14ac:dyDescent="0.4">
      <c r="I68" s="2"/>
      <c r="J68" s="2"/>
      <c r="K68" s="2" t="s">
        <v>282</v>
      </c>
      <c r="L68" s="2"/>
      <c r="M68" s="2"/>
      <c r="N68" s="2"/>
      <c r="O68" s="2"/>
      <c r="P68" s="2"/>
      <c r="Q68" s="2"/>
      <c r="R68" s="2"/>
      <c r="S68" s="2"/>
      <c r="T68" s="22"/>
      <c r="U68" s="647"/>
      <c r="V68" s="647"/>
      <c r="W68" s="647"/>
      <c r="X68" s="647"/>
      <c r="Y68" s="2"/>
      <c r="Z68" s="2"/>
      <c r="AA68" s="2" t="s">
        <v>282</v>
      </c>
      <c r="AB68" s="2"/>
      <c r="AC68" s="2"/>
      <c r="AD68" s="2"/>
      <c r="AE68" s="2"/>
      <c r="AF68" s="2"/>
      <c r="AG68" s="2"/>
      <c r="AH68" s="2"/>
      <c r="AI68" s="2"/>
      <c r="AJ68" s="22"/>
      <c r="AK68" s="647"/>
      <c r="AL68" s="647"/>
      <c r="AM68" s="647"/>
      <c r="AN68" s="647"/>
      <c r="AO68" s="2"/>
      <c r="AP68" s="2"/>
      <c r="AQ68" s="2"/>
      <c r="AR68" s="2"/>
      <c r="AS68" s="2"/>
      <c r="AT68" s="2"/>
      <c r="AU68" s="2"/>
      <c r="AV68" s="2"/>
      <c r="AW68" s="2"/>
      <c r="AX68" s="2"/>
      <c r="AY68" s="2"/>
      <c r="AZ68" s="2"/>
      <c r="BA68" s="2"/>
      <c r="BB68" s="2"/>
      <c r="BC68" s="2"/>
      <c r="BD68" s="2"/>
    </row>
    <row r="69" spans="9:56" ht="20.25" customHeight="1" x14ac:dyDescent="0.4">
      <c r="I69" s="2"/>
      <c r="J69" s="2"/>
      <c r="K69" s="2" t="s">
        <v>301</v>
      </c>
      <c r="L69" s="2"/>
      <c r="M69" s="2"/>
      <c r="N69" s="2"/>
      <c r="O69" s="2"/>
      <c r="P69" s="2" t="s">
        <v>302</v>
      </c>
      <c r="Q69" s="2"/>
      <c r="R69" s="2"/>
      <c r="S69" s="2"/>
      <c r="T69" s="2"/>
      <c r="U69" s="580" t="s">
        <v>286</v>
      </c>
      <c r="V69" s="580"/>
      <c r="W69" s="580"/>
      <c r="X69" s="580"/>
      <c r="Y69" s="2"/>
      <c r="Z69" s="2"/>
      <c r="AA69" s="2" t="s">
        <v>301</v>
      </c>
      <c r="AB69" s="2"/>
      <c r="AC69" s="2"/>
      <c r="AD69" s="2"/>
      <c r="AE69" s="2"/>
      <c r="AF69" s="2" t="s">
        <v>302</v>
      </c>
      <c r="AG69" s="2"/>
      <c r="AH69" s="2"/>
      <c r="AI69" s="2"/>
      <c r="AJ69" s="2"/>
      <c r="AK69" s="580" t="s">
        <v>286</v>
      </c>
      <c r="AL69" s="580"/>
      <c r="AM69" s="580"/>
      <c r="AN69" s="580"/>
      <c r="AO69" s="2"/>
      <c r="AP69" s="2"/>
      <c r="AQ69" s="2"/>
      <c r="AR69" s="2"/>
      <c r="AS69" s="2"/>
      <c r="AT69" s="2"/>
      <c r="AU69" s="2"/>
      <c r="AV69" s="2"/>
      <c r="AW69" s="2"/>
      <c r="AX69" s="2"/>
      <c r="AY69" s="2"/>
      <c r="AZ69" s="2"/>
      <c r="BA69" s="2"/>
      <c r="BB69" s="2"/>
      <c r="BC69" s="2"/>
      <c r="BD69" s="2"/>
    </row>
    <row r="70" spans="9:56" ht="20.25" customHeight="1" x14ac:dyDescent="0.4">
      <c r="I70" s="2"/>
      <c r="J70" s="2"/>
      <c r="K70" s="649">
        <f>W60</f>
        <v>0</v>
      </c>
      <c r="L70" s="649"/>
      <c r="M70" s="649"/>
      <c r="N70" s="649"/>
      <c r="O70" s="140" t="s">
        <v>287</v>
      </c>
      <c r="P70" s="663">
        <f>U65</f>
        <v>0</v>
      </c>
      <c r="Q70" s="663"/>
      <c r="R70" s="663"/>
      <c r="S70" s="663"/>
      <c r="T70" s="140" t="s">
        <v>288</v>
      </c>
      <c r="U70" s="656">
        <f>ROUNDDOWN(K70+P70,1)</f>
        <v>0</v>
      </c>
      <c r="V70" s="656"/>
      <c r="W70" s="656"/>
      <c r="X70" s="656"/>
      <c r="Y70" s="206"/>
      <c r="Z70" s="206"/>
      <c r="AA70" s="664">
        <f>AM60</f>
        <v>0</v>
      </c>
      <c r="AB70" s="664"/>
      <c r="AC70" s="664"/>
      <c r="AD70" s="664"/>
      <c r="AE70" s="293" t="s">
        <v>287</v>
      </c>
      <c r="AF70" s="665">
        <f>AK65</f>
        <v>0</v>
      </c>
      <c r="AG70" s="665"/>
      <c r="AH70" s="665"/>
      <c r="AI70" s="665"/>
      <c r="AJ70" s="293" t="s">
        <v>288</v>
      </c>
      <c r="AK70" s="656">
        <f>ROUNDDOWN(AA70+AF70,1)</f>
        <v>0</v>
      </c>
      <c r="AL70" s="656"/>
      <c r="AM70" s="656"/>
      <c r="AN70" s="656"/>
      <c r="AO70" s="2"/>
      <c r="AP70" s="2"/>
      <c r="AQ70" s="2"/>
      <c r="AR70" s="2"/>
      <c r="AS70" s="2"/>
      <c r="AT70" s="2"/>
      <c r="AU70" s="2"/>
      <c r="AV70" s="2"/>
      <c r="AW70" s="2"/>
      <c r="AX70" s="2"/>
      <c r="AY70" s="2"/>
      <c r="AZ70" s="2"/>
      <c r="BA70" s="2"/>
      <c r="BB70" s="2"/>
      <c r="BC70" s="2"/>
      <c r="BD70" s="2"/>
    </row>
    <row r="71" spans="9:56" ht="20.25" customHeight="1" x14ac:dyDescent="0.4"/>
    <row r="72" spans="9:56" ht="20.25" customHeight="1" x14ac:dyDescent="0.4"/>
    <row r="73" spans="9:56" ht="20.25" customHeight="1" x14ac:dyDescent="0.4"/>
    <row r="74" spans="9:56" ht="20.25" customHeight="1" x14ac:dyDescent="0.4"/>
    <row r="75" spans="9:56" ht="20.25" customHeight="1" x14ac:dyDescent="0.4"/>
    <row r="76" spans="9:56" ht="20.25" customHeight="1" x14ac:dyDescent="0.4"/>
    <row r="77" spans="9:56" ht="20.25" customHeight="1" x14ac:dyDescent="0.4"/>
    <row r="78" spans="9:56" ht="20.25" customHeight="1" x14ac:dyDescent="0.4"/>
    <row r="79" spans="9:56" ht="20.25" customHeight="1" x14ac:dyDescent="0.4"/>
    <row r="80" spans="9:56"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117" spans="3:59" x14ac:dyDescent="0.4">
      <c r="C117" s="3"/>
      <c r="D117" s="3"/>
      <c r="E117" s="3"/>
      <c r="F117" s="3"/>
      <c r="G117" s="3"/>
      <c r="H117" s="3"/>
      <c r="I117" s="3"/>
      <c r="J117" s="3"/>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row>
    <row r="118" spans="3:59" x14ac:dyDescent="0.4">
      <c r="C118" s="3"/>
      <c r="D118" s="3"/>
      <c r="E118" s="3"/>
      <c r="F118" s="3"/>
      <c r="G118" s="3"/>
      <c r="H118" s="3"/>
      <c r="I118" s="3"/>
      <c r="J118" s="3"/>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row>
    <row r="119" spans="3:59" x14ac:dyDescent="0.4">
      <c r="C119" s="11"/>
      <c r="D119" s="11"/>
      <c r="E119" s="11"/>
      <c r="F119" s="11"/>
      <c r="G119" s="11"/>
      <c r="H119" s="11"/>
      <c r="I119" s="11"/>
      <c r="J119" s="11"/>
      <c r="K119" s="3"/>
      <c r="L119" s="3"/>
    </row>
    <row r="120" spans="3:59" x14ac:dyDescent="0.4">
      <c r="C120" s="11"/>
      <c r="D120" s="11"/>
      <c r="E120" s="11"/>
      <c r="F120" s="11"/>
      <c r="G120" s="11"/>
      <c r="H120" s="11"/>
      <c r="I120" s="11"/>
      <c r="J120" s="11"/>
      <c r="K120" s="3"/>
      <c r="L120" s="3"/>
    </row>
    <row r="121" spans="3:59" x14ac:dyDescent="0.4">
      <c r="C121" s="3"/>
      <c r="D121" s="3"/>
      <c r="E121" s="3"/>
      <c r="F121" s="3"/>
      <c r="G121" s="3"/>
      <c r="H121" s="3"/>
      <c r="I121" s="3"/>
      <c r="J121" s="3"/>
    </row>
    <row r="122" spans="3:59" x14ac:dyDescent="0.4">
      <c r="C122" s="3"/>
      <c r="D122" s="3"/>
      <c r="E122" s="3"/>
      <c r="F122" s="3"/>
      <c r="G122" s="3"/>
      <c r="H122" s="3"/>
      <c r="I122" s="3"/>
      <c r="J122" s="3"/>
    </row>
    <row r="123" spans="3:59" x14ac:dyDescent="0.4">
      <c r="C123" s="3"/>
      <c r="D123" s="3"/>
      <c r="E123" s="3"/>
      <c r="F123" s="3"/>
      <c r="G123" s="3"/>
      <c r="H123" s="3"/>
      <c r="I123" s="3"/>
      <c r="J123" s="3"/>
    </row>
    <row r="124" spans="3:59" x14ac:dyDescent="0.4">
      <c r="C124" s="3"/>
      <c r="D124" s="3"/>
      <c r="E124" s="3"/>
      <c r="F124" s="3"/>
      <c r="G124" s="3"/>
      <c r="H124" s="3"/>
      <c r="I124" s="3"/>
      <c r="J124" s="3"/>
    </row>
  </sheetData>
  <sheetProtection insertRows="0" deleteRows="0"/>
  <mergeCells count="304">
    <mergeCell ref="AQ64:AR64"/>
    <mergeCell ref="AS64:AV64"/>
    <mergeCell ref="K65:N65"/>
    <mergeCell ref="P65:S65"/>
    <mergeCell ref="U65:X65"/>
    <mergeCell ref="AA65:AD65"/>
    <mergeCell ref="AF65:AI65"/>
    <mergeCell ref="AK65:AN65"/>
    <mergeCell ref="U68:X68"/>
    <mergeCell ref="AK68:AN68"/>
    <mergeCell ref="U69:X69"/>
    <mergeCell ref="AK69:AN69"/>
    <mergeCell ref="K70:N70"/>
    <mergeCell ref="P70:S70"/>
    <mergeCell ref="U70:X70"/>
    <mergeCell ref="AA70:AD70"/>
    <mergeCell ref="AF70:AI70"/>
    <mergeCell ref="AK70:AN70"/>
    <mergeCell ref="K60:L60"/>
    <mergeCell ref="M60:N60"/>
    <mergeCell ref="O60:P60"/>
    <mergeCell ref="R60:S60"/>
    <mergeCell ref="T60:U60"/>
    <mergeCell ref="W60:X60"/>
    <mergeCell ref="AA60:AB60"/>
    <mergeCell ref="AC60:AD60"/>
    <mergeCell ref="AE60:AF60"/>
    <mergeCell ref="R62:S62"/>
    <mergeCell ref="AH62:AI62"/>
    <mergeCell ref="AQ62:AR62"/>
    <mergeCell ref="AS62:AV62"/>
    <mergeCell ref="AQ63:AR63"/>
    <mergeCell ref="AS63:AV63"/>
    <mergeCell ref="AH60:AI60"/>
    <mergeCell ref="AJ60:AK60"/>
    <mergeCell ref="AM60:AN60"/>
    <mergeCell ref="AQ60:AR60"/>
    <mergeCell ref="AS60:AV60"/>
    <mergeCell ref="AQ61:AR61"/>
    <mergeCell ref="AS61:AV61"/>
    <mergeCell ref="AC58:AD58"/>
    <mergeCell ref="AE58:AF58"/>
    <mergeCell ref="AH58:AI58"/>
    <mergeCell ref="AJ58:AK58"/>
    <mergeCell ref="AM58:AN58"/>
    <mergeCell ref="K59:L59"/>
    <mergeCell ref="M59:N59"/>
    <mergeCell ref="O59:P59"/>
    <mergeCell ref="R59:S59"/>
    <mergeCell ref="T59:U59"/>
    <mergeCell ref="K58:L58"/>
    <mergeCell ref="M58:N58"/>
    <mergeCell ref="O58:P58"/>
    <mergeCell ref="R58:S58"/>
    <mergeCell ref="T58:U58"/>
    <mergeCell ref="W58:X58"/>
    <mergeCell ref="AA58:AB58"/>
    <mergeCell ref="AM59:AN59"/>
    <mergeCell ref="W59:X59"/>
    <mergeCell ref="AA59:AB59"/>
    <mergeCell ref="AC59:AD59"/>
    <mergeCell ref="AE59:AF59"/>
    <mergeCell ref="AH59:AI59"/>
    <mergeCell ref="AJ59:AK59"/>
    <mergeCell ref="AJ55:AK55"/>
    <mergeCell ref="BA56:BD56"/>
    <mergeCell ref="K57:L57"/>
    <mergeCell ref="M57:N57"/>
    <mergeCell ref="O57:P57"/>
    <mergeCell ref="R57:S57"/>
    <mergeCell ref="T57:U57"/>
    <mergeCell ref="W57:X57"/>
    <mergeCell ref="AA57:AB57"/>
    <mergeCell ref="AC57:AD57"/>
    <mergeCell ref="AE57:AF57"/>
    <mergeCell ref="AE56:AF56"/>
    <mergeCell ref="AH56:AI56"/>
    <mergeCell ref="AJ56:AK56"/>
    <mergeCell ref="AM56:AN56"/>
    <mergeCell ref="AQ56:AT56"/>
    <mergeCell ref="AV56:AY56"/>
    <mergeCell ref="BA55:BD55"/>
    <mergeCell ref="AH57:AI57"/>
    <mergeCell ref="AJ57:AK57"/>
    <mergeCell ref="AM57:AN57"/>
    <mergeCell ref="BF53:BI53"/>
    <mergeCell ref="K54:L55"/>
    <mergeCell ref="M54:P54"/>
    <mergeCell ref="R54:U54"/>
    <mergeCell ref="AA54:AB55"/>
    <mergeCell ref="AC54:AF54"/>
    <mergeCell ref="BF55:BI55"/>
    <mergeCell ref="K56:L56"/>
    <mergeCell ref="M56:N56"/>
    <mergeCell ref="O56:P56"/>
    <mergeCell ref="R56:S56"/>
    <mergeCell ref="T56:U56"/>
    <mergeCell ref="W56:X56"/>
    <mergeCell ref="AA56:AB56"/>
    <mergeCell ref="AC56:AD56"/>
    <mergeCell ref="AH54:AK54"/>
    <mergeCell ref="BF54:BI54"/>
    <mergeCell ref="M55:N55"/>
    <mergeCell ref="O55:P55"/>
    <mergeCell ref="R55:S55"/>
    <mergeCell ref="T55:U55"/>
    <mergeCell ref="AC55:AD55"/>
    <mergeCell ref="AE55:AF55"/>
    <mergeCell ref="AH55:AI55"/>
    <mergeCell ref="BD47:BE47"/>
    <mergeCell ref="BF47:BJ48"/>
    <mergeCell ref="BB48:BC48"/>
    <mergeCell ref="BD48:BE48"/>
    <mergeCell ref="B49:B50"/>
    <mergeCell ref="C49:D50"/>
    <mergeCell ref="I49:J50"/>
    <mergeCell ref="K49:N50"/>
    <mergeCell ref="O49:S50"/>
    <mergeCell ref="BB49:BC49"/>
    <mergeCell ref="B47:B48"/>
    <mergeCell ref="C47:D48"/>
    <mergeCell ref="I47:J48"/>
    <mergeCell ref="K47:N48"/>
    <mergeCell ref="O47:S48"/>
    <mergeCell ref="BB47:BC47"/>
    <mergeCell ref="BD49:BE49"/>
    <mergeCell ref="BF49:BJ50"/>
    <mergeCell ref="BB50:BC50"/>
    <mergeCell ref="BD50:BE50"/>
    <mergeCell ref="BD43:BE43"/>
    <mergeCell ref="BF43:BJ44"/>
    <mergeCell ref="BB44:BC44"/>
    <mergeCell ref="BD44:BE44"/>
    <mergeCell ref="B45:B46"/>
    <mergeCell ref="C45:D46"/>
    <mergeCell ref="I45:J46"/>
    <mergeCell ref="K45:N46"/>
    <mergeCell ref="O45:S46"/>
    <mergeCell ref="BB45:BC45"/>
    <mergeCell ref="B43:B44"/>
    <mergeCell ref="C43:D44"/>
    <mergeCell ref="I43:J44"/>
    <mergeCell ref="K43:N44"/>
    <mergeCell ref="O43:S44"/>
    <mergeCell ref="BB43:BC43"/>
    <mergeCell ref="BD45:BE45"/>
    <mergeCell ref="BF45:BJ46"/>
    <mergeCell ref="BB46:BC46"/>
    <mergeCell ref="BD46:BE46"/>
    <mergeCell ref="BD39:BE39"/>
    <mergeCell ref="BF39:BJ40"/>
    <mergeCell ref="BB40:BC40"/>
    <mergeCell ref="BD40:BE40"/>
    <mergeCell ref="B41:B42"/>
    <mergeCell ref="C41:D42"/>
    <mergeCell ref="I41:J42"/>
    <mergeCell ref="K41:N42"/>
    <mergeCell ref="O41:S42"/>
    <mergeCell ref="BB41:BC41"/>
    <mergeCell ref="B39:B40"/>
    <mergeCell ref="C39:D40"/>
    <mergeCell ref="I39:J40"/>
    <mergeCell ref="K39:N40"/>
    <mergeCell ref="O39:S40"/>
    <mergeCell ref="BB39:BC39"/>
    <mergeCell ref="BD41:BE41"/>
    <mergeCell ref="BF41:BJ42"/>
    <mergeCell ref="BB42:BC42"/>
    <mergeCell ref="BD42:BE42"/>
    <mergeCell ref="BD33:BE33"/>
    <mergeCell ref="BF33:BJ34"/>
    <mergeCell ref="BB34:BC34"/>
    <mergeCell ref="BD34:BE34"/>
    <mergeCell ref="BD35:BE35"/>
    <mergeCell ref="BF35:BJ36"/>
    <mergeCell ref="BB36:BC36"/>
    <mergeCell ref="BD36:BE36"/>
    <mergeCell ref="B37:B38"/>
    <mergeCell ref="C37:D38"/>
    <mergeCell ref="I37:J38"/>
    <mergeCell ref="K37:N38"/>
    <mergeCell ref="O37:S38"/>
    <mergeCell ref="BB37:BC37"/>
    <mergeCell ref="B35:B36"/>
    <mergeCell ref="C35:D36"/>
    <mergeCell ref="I35:J36"/>
    <mergeCell ref="K35:N36"/>
    <mergeCell ref="O35:S36"/>
    <mergeCell ref="BB35:BC35"/>
    <mergeCell ref="BD37:BE37"/>
    <mergeCell ref="BF37:BJ38"/>
    <mergeCell ref="BB38:BC38"/>
    <mergeCell ref="BD38:BE38"/>
    <mergeCell ref="B33:B34"/>
    <mergeCell ref="C33:D34"/>
    <mergeCell ref="I33:J34"/>
    <mergeCell ref="K33:N34"/>
    <mergeCell ref="O33:S34"/>
    <mergeCell ref="BB33:BC33"/>
    <mergeCell ref="B31:B32"/>
    <mergeCell ref="C31:D32"/>
    <mergeCell ref="I31:J32"/>
    <mergeCell ref="K31:N32"/>
    <mergeCell ref="O31:S32"/>
    <mergeCell ref="BB31:BC31"/>
    <mergeCell ref="BD29:BE29"/>
    <mergeCell ref="BF29:BJ30"/>
    <mergeCell ref="BB30:BC30"/>
    <mergeCell ref="BD30:BE30"/>
    <mergeCell ref="BD27:BE27"/>
    <mergeCell ref="BD31:BE31"/>
    <mergeCell ref="BF31:BJ32"/>
    <mergeCell ref="BB32:BC32"/>
    <mergeCell ref="BD32:BE32"/>
    <mergeCell ref="B29:B30"/>
    <mergeCell ref="C29:D30"/>
    <mergeCell ref="I29:J30"/>
    <mergeCell ref="K29:N30"/>
    <mergeCell ref="O29:S30"/>
    <mergeCell ref="BB29:BC29"/>
    <mergeCell ref="B27:B28"/>
    <mergeCell ref="C27:D28"/>
    <mergeCell ref="I27:J28"/>
    <mergeCell ref="K27:N28"/>
    <mergeCell ref="O27:S28"/>
    <mergeCell ref="BB27:BC27"/>
    <mergeCell ref="B21:B22"/>
    <mergeCell ref="C21:D22"/>
    <mergeCell ref="I21:J22"/>
    <mergeCell ref="K21:N22"/>
    <mergeCell ref="O21:S22"/>
    <mergeCell ref="BB21:BC21"/>
    <mergeCell ref="BD21:BE21"/>
    <mergeCell ref="BF27:BJ28"/>
    <mergeCell ref="BB28:BC28"/>
    <mergeCell ref="BD28:BE28"/>
    <mergeCell ref="BB17:BC17"/>
    <mergeCell ref="BF23:BJ24"/>
    <mergeCell ref="BB24:BC24"/>
    <mergeCell ref="BD24:BE24"/>
    <mergeCell ref="B25:B26"/>
    <mergeCell ref="C25:D26"/>
    <mergeCell ref="I25:J26"/>
    <mergeCell ref="K25:N26"/>
    <mergeCell ref="O25:S26"/>
    <mergeCell ref="BB25:BC25"/>
    <mergeCell ref="BF25:BJ26"/>
    <mergeCell ref="BB22:BC22"/>
    <mergeCell ref="BD22:BE22"/>
    <mergeCell ref="B23:B24"/>
    <mergeCell ref="C23:D24"/>
    <mergeCell ref="I23:J24"/>
    <mergeCell ref="K23:N24"/>
    <mergeCell ref="O23:S24"/>
    <mergeCell ref="BB23:BC23"/>
    <mergeCell ref="BF21:BJ22"/>
    <mergeCell ref="BD25:BE25"/>
    <mergeCell ref="BB26:BC26"/>
    <mergeCell ref="BD26:BE26"/>
    <mergeCell ref="BD23:BE23"/>
    <mergeCell ref="B12:B16"/>
    <mergeCell ref="C12:D16"/>
    <mergeCell ref="I12:J16"/>
    <mergeCell ref="K12:N16"/>
    <mergeCell ref="O12:S16"/>
    <mergeCell ref="BD19:BE19"/>
    <mergeCell ref="BF19:BJ20"/>
    <mergeCell ref="BB20:BC20"/>
    <mergeCell ref="BD20:BE20"/>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65:N65">
    <cfRule type="expression" dxfId="160" priority="174">
      <formula>INDIRECT(ADDRESS(ROW(),COLUMN()))=TRUNC(INDIRECT(ADDRESS(ROW(),COLUMN())))</formula>
    </cfRule>
  </conditionalFormatting>
  <conditionalFormatting sqref="M56:X60">
    <cfRule type="expression" dxfId="159" priority="176">
      <formula>INDIRECT(ADDRESS(ROW(),COLUMN()))=TRUNC(INDIRECT(ADDRESS(ROW(),COLUMN())))</formula>
    </cfRule>
  </conditionalFormatting>
  <conditionalFormatting sqref="W54:X54 Z54 W63:Z63">
    <cfRule type="expression" dxfId="158" priority="209">
      <formula>OR(#REF!=$B52,#REF!=$B52)</formula>
    </cfRule>
  </conditionalFormatting>
  <conditionalFormatting sqref="W64:Z64">
    <cfRule type="expression" dxfId="157" priority="208">
      <formula>OR(#REF!=$B51,#REF!=$B51)</formula>
    </cfRule>
  </conditionalFormatting>
  <conditionalFormatting sqref="W18:BE18">
    <cfRule type="expression" dxfId="156" priority="170">
      <formula>INDIRECT(ADDRESS(ROW(),COLUMN()))=TRUNC(INDIRECT(ADDRESS(ROW(),COLUMN())))</formula>
    </cfRule>
  </conditionalFormatting>
  <conditionalFormatting sqref="W20:BE20">
    <cfRule type="expression" dxfId="155" priority="171">
      <formula>INDIRECT(ADDRESS(ROW(),COLUMN()))=TRUNC(INDIRECT(ADDRESS(ROW(),COLUMN())))</formula>
    </cfRule>
  </conditionalFormatting>
  <conditionalFormatting sqref="W22:BE22">
    <cfRule type="expression" dxfId="154" priority="169">
      <formula>INDIRECT(ADDRESS(ROW(),COLUMN()))=TRUNC(INDIRECT(ADDRESS(ROW(),COLUMN())))</formula>
    </cfRule>
  </conditionalFormatting>
  <conditionalFormatting sqref="W24:BE24">
    <cfRule type="expression" dxfId="153" priority="168">
      <formula>INDIRECT(ADDRESS(ROW(),COLUMN()))=TRUNC(INDIRECT(ADDRESS(ROW(),COLUMN())))</formula>
    </cfRule>
  </conditionalFormatting>
  <conditionalFormatting sqref="W26:BE26">
    <cfRule type="expression" dxfId="152" priority="167">
      <formula>INDIRECT(ADDRESS(ROW(),COLUMN()))=TRUNC(INDIRECT(ADDRESS(ROW(),COLUMN())))</formula>
    </cfRule>
  </conditionalFormatting>
  <conditionalFormatting sqref="W28:BE28">
    <cfRule type="expression" dxfId="151" priority="166">
      <formula>INDIRECT(ADDRESS(ROW(),COLUMN()))=TRUNC(INDIRECT(ADDRESS(ROW(),COLUMN())))</formula>
    </cfRule>
  </conditionalFormatting>
  <conditionalFormatting sqref="W30:BE30">
    <cfRule type="expression" dxfId="150" priority="165">
      <formula>INDIRECT(ADDRESS(ROW(),COLUMN()))=TRUNC(INDIRECT(ADDRESS(ROW(),COLUMN())))</formula>
    </cfRule>
  </conditionalFormatting>
  <conditionalFormatting sqref="W32:BE32">
    <cfRule type="expression" dxfId="149" priority="164">
      <formula>INDIRECT(ADDRESS(ROW(),COLUMN()))=TRUNC(INDIRECT(ADDRESS(ROW(),COLUMN())))</formula>
    </cfRule>
  </conditionalFormatting>
  <conditionalFormatting sqref="W34:BE34">
    <cfRule type="expression" dxfId="148" priority="163">
      <formula>INDIRECT(ADDRESS(ROW(),COLUMN()))=TRUNC(INDIRECT(ADDRESS(ROW(),COLUMN())))</formula>
    </cfRule>
  </conditionalFormatting>
  <conditionalFormatting sqref="W36:BE36">
    <cfRule type="expression" dxfId="147" priority="162">
      <formula>INDIRECT(ADDRESS(ROW(),COLUMN()))=TRUNC(INDIRECT(ADDRESS(ROW(),COLUMN())))</formula>
    </cfRule>
  </conditionalFormatting>
  <conditionalFormatting sqref="W38:BE38">
    <cfRule type="expression" dxfId="146" priority="161">
      <formula>INDIRECT(ADDRESS(ROW(),COLUMN()))=TRUNC(INDIRECT(ADDRESS(ROW(),COLUMN())))</formula>
    </cfRule>
  </conditionalFormatting>
  <conditionalFormatting sqref="W40:BE40">
    <cfRule type="expression" dxfId="145" priority="160">
      <formula>INDIRECT(ADDRESS(ROW(),COLUMN()))=TRUNC(INDIRECT(ADDRESS(ROW(),COLUMN())))</formula>
    </cfRule>
  </conditionalFormatting>
  <conditionalFormatting sqref="W42:BE42">
    <cfRule type="expression" dxfId="144" priority="159">
      <formula>INDIRECT(ADDRESS(ROW(),COLUMN()))=TRUNC(INDIRECT(ADDRESS(ROW(),COLUMN())))</formula>
    </cfRule>
  </conditionalFormatting>
  <conditionalFormatting sqref="W44:BE44">
    <cfRule type="expression" dxfId="143" priority="158">
      <formula>INDIRECT(ADDRESS(ROW(),COLUMN()))=TRUNC(INDIRECT(ADDRESS(ROW(),COLUMN())))</formula>
    </cfRule>
  </conditionalFormatting>
  <conditionalFormatting sqref="W46:BE46">
    <cfRule type="expression" dxfId="142" priority="157">
      <formula>INDIRECT(ADDRESS(ROW(),COLUMN()))=TRUNC(INDIRECT(ADDRESS(ROW(),COLUMN())))</formula>
    </cfRule>
  </conditionalFormatting>
  <conditionalFormatting sqref="W48:BE48">
    <cfRule type="expression" dxfId="141" priority="156">
      <formula>INDIRECT(ADDRESS(ROW(),COLUMN()))=TRUNC(INDIRECT(ADDRESS(ROW(),COLUMN())))</formula>
    </cfRule>
  </conditionalFormatting>
  <conditionalFormatting sqref="W50:BE50">
    <cfRule type="expression" dxfId="140" priority="155">
      <formula>INDIRECT(ADDRESS(ROW(),COLUMN()))=TRUNC(INDIRECT(ADDRESS(ROW(),COLUMN())))</formula>
    </cfRule>
  </conditionalFormatting>
  <conditionalFormatting sqref="AA65:AD65">
    <cfRule type="expression" dxfId="139" priority="173">
      <formula>INDIRECT(ADDRESS(ROW(),COLUMN()))=TRUNC(INDIRECT(ADDRESS(ROW(),COLUMN())))</formula>
    </cfRule>
  </conditionalFormatting>
  <conditionalFormatting sqref="AC56:AN60">
    <cfRule type="expression" dxfId="138" priority="172">
      <formula>INDIRECT(ADDRESS(ROW(),COLUMN()))=TRUNC(INDIRECT(ADDRESS(ROW(),COLUMN())))</formula>
    </cfRule>
  </conditionalFormatting>
  <conditionalFormatting sqref="AM54:BA54 AM63:BA63">
    <cfRule type="expression" dxfId="137" priority="207">
      <formula>OR(#REF!=$B52,#REF!=$B52)</formula>
    </cfRule>
  </conditionalFormatting>
  <conditionalFormatting sqref="AM64:BA64">
    <cfRule type="expression" dxfId="136" priority="206">
      <formula>OR(#REF!=$B51,#REF!=$B51)</formula>
    </cfRule>
  </conditionalFormatting>
  <dataValidations count="11">
    <dataValidation allowBlank="1" showInputMessage="1" showErrorMessage="1" error="入力可能範囲　32～40" sqref="BE10" xr:uid="{941585AE-619D-497A-B456-D80A59BC4914}"/>
    <dataValidation type="list" allowBlank="1" showInputMessage="1" showErrorMessage="1" sqref="R62:S62" xr:uid="{F495262D-F19D-48E0-84D5-3C8D7132F9CE}">
      <formula1>"週,暦月"</formula1>
    </dataValidation>
    <dataValidation type="list" allowBlank="1" showInputMessage="1" showErrorMessage="1" sqref="BE3:BH3" xr:uid="{4D9C1F63-FA5E-4231-A5BA-3FFC65F8D4AF}">
      <formula1>"４週,暦月"</formula1>
    </dataValidation>
    <dataValidation type="list" allowBlank="1" showInputMessage="1" showErrorMessage="1" sqref="AF3:AF4" xr:uid="{7FF44FEB-5349-40DA-8A58-1B36914530D4}">
      <formula1>#REF!</formula1>
    </dataValidation>
    <dataValidation type="decimal" allowBlank="1" showInputMessage="1" showErrorMessage="1" error="入力可能範囲　32～40" sqref="BA6:BB6" xr:uid="{137D3BAD-C05B-4802-B437-18DEA2431213}">
      <formula1>32</formula1>
      <formula2>40</formula2>
    </dataValidation>
    <dataValidation type="list" allowBlank="1" showInputMessage="1" showErrorMessage="1" sqref="BE4:BH4" xr:uid="{B702EFBF-2EA3-4CF0-B82D-E228509DBC42}">
      <formula1>"予定,実績,予定・実績"</formula1>
    </dataValidation>
    <dataValidation type="list" allowBlank="1" showInputMessage="1" sqref="C17:D50" xr:uid="{140760BC-0033-4F14-A99F-68698A1D39C7}">
      <formula1>職種</formula1>
    </dataValidation>
    <dataValidation type="list" allowBlank="1" showInputMessage="1" sqref="W17:BA17 W19:BA19 W21:BA21 W23:BA23 W25:BA25 W27:BA27 W29:BA29 W31:BA31 W33:BA33 W35:BA35 W37:BA37 W39:BA39 W41:BA41 W43:BA43 W45:BA45 W47:BA47 W49:BA49" xr:uid="{446D41AD-C765-4488-B099-837F616FEEEF}">
      <formula1>シフト記号表</formula1>
    </dataValidation>
    <dataValidation type="list" allowBlank="1" showInputMessage="1" sqref="I17:J50" xr:uid="{A6FB8FC1-7FD2-49A0-9DB1-C334FDB16085}">
      <formula1>"A, B, C, D"</formula1>
    </dataValidation>
    <dataValidation type="list" errorStyle="warning" allowBlank="1" showInputMessage="1" error="リストにない場合のみ、入力してください。" sqref="K17:N50" xr:uid="{D8C7B2FB-573E-4D90-9C70-0D115D1AA0DB}">
      <formula1>INDIRECT(C17)</formula1>
    </dataValidation>
    <dataValidation type="list" errorStyle="information" allowBlank="1" showInputMessage="1" error="プルダウンにないケースは直接入力してください。" sqref="AT1:BI1" xr:uid="{96B2912F-9A03-400B-B06D-5F0CE4B39F04}">
      <formula1>#REF!</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00C2-E955-434F-9B76-4D367CEACB5D}">
  <sheetPr>
    <pageSetUpPr fitToPage="1"/>
  </sheetPr>
  <dimension ref="B1:N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3.375" style="46" customWidth="1"/>
    <col min="14" max="14" width="50.625" style="46" customWidth="1"/>
    <col min="15" max="16384" width="9" style="46"/>
  </cols>
  <sheetData>
    <row r="1" spans="2:14" x14ac:dyDescent="0.4">
      <c r="B1" s="44" t="s">
        <v>31</v>
      </c>
    </row>
    <row r="2" spans="2:14" x14ac:dyDescent="0.4">
      <c r="B2" s="47" t="s">
        <v>32</v>
      </c>
      <c r="F2" s="48"/>
      <c r="J2" s="49"/>
    </row>
    <row r="3" spans="2:14" x14ac:dyDescent="0.4">
      <c r="B3" s="48" t="s">
        <v>87</v>
      </c>
      <c r="F3" s="49" t="s">
        <v>88</v>
      </c>
      <c r="J3" s="49"/>
    </row>
    <row r="4" spans="2:14" x14ac:dyDescent="0.4">
      <c r="B4" s="47"/>
      <c r="F4" s="420" t="s">
        <v>33</v>
      </c>
      <c r="G4" s="420"/>
      <c r="H4" s="420"/>
      <c r="I4" s="420"/>
      <c r="J4" s="420"/>
      <c r="K4" s="420"/>
      <c r="L4" s="420"/>
      <c r="N4" s="420" t="s">
        <v>92</v>
      </c>
    </row>
    <row r="5" spans="2:14" x14ac:dyDescent="0.4">
      <c r="B5" s="45" t="s">
        <v>19</v>
      </c>
      <c r="C5" s="45" t="s">
        <v>4</v>
      </c>
      <c r="F5" s="45" t="s">
        <v>93</v>
      </c>
      <c r="G5" s="45"/>
      <c r="H5" s="45" t="s">
        <v>94</v>
      </c>
      <c r="J5" s="45" t="s">
        <v>34</v>
      </c>
      <c r="L5" s="45" t="s">
        <v>33</v>
      </c>
      <c r="N5" s="420"/>
    </row>
    <row r="6" spans="2:14" x14ac:dyDescent="0.4">
      <c r="B6" s="50">
        <v>1</v>
      </c>
      <c r="C6" s="51" t="s">
        <v>37</v>
      </c>
      <c r="D6" s="52" t="str">
        <f>C6</f>
        <v>a</v>
      </c>
      <c r="E6" s="50" t="s">
        <v>16</v>
      </c>
      <c r="F6" s="53"/>
      <c r="G6" s="50" t="s">
        <v>17</v>
      </c>
      <c r="H6" s="53"/>
      <c r="I6" s="54" t="s">
        <v>36</v>
      </c>
      <c r="J6" s="53">
        <v>0</v>
      </c>
      <c r="K6" s="55" t="s">
        <v>2</v>
      </c>
      <c r="L6" s="56" t="str">
        <f>IF(OR(F6="",H6=""),"",(H6+IF(F6&gt;H6,1,0)-F6-J6)*24)</f>
        <v/>
      </c>
      <c r="N6" s="57"/>
    </row>
    <row r="7" spans="2:14" x14ac:dyDescent="0.4">
      <c r="B7" s="50">
        <v>2</v>
      </c>
      <c r="C7" s="51" t="s">
        <v>38</v>
      </c>
      <c r="D7" s="52" t="str">
        <f t="shared" ref="D7:D38" si="0">C7</f>
        <v>b</v>
      </c>
      <c r="E7" s="50" t="s">
        <v>16</v>
      </c>
      <c r="F7" s="53"/>
      <c r="G7" s="50" t="s">
        <v>17</v>
      </c>
      <c r="H7" s="53"/>
      <c r="I7" s="54" t="s">
        <v>36</v>
      </c>
      <c r="J7" s="53">
        <v>0</v>
      </c>
      <c r="K7" s="55" t="s">
        <v>2</v>
      </c>
      <c r="L7" s="56" t="str">
        <f>IF(OR(F7="",H7=""),"",(H7+IF(F7&gt;H7,1,0)-F7-J7)*24)</f>
        <v/>
      </c>
      <c r="N7" s="57"/>
    </row>
    <row r="8" spans="2:14" x14ac:dyDescent="0.4">
      <c r="B8" s="50">
        <v>3</v>
      </c>
      <c r="C8" s="51" t="s">
        <v>39</v>
      </c>
      <c r="D8" s="52" t="str">
        <f t="shared" si="0"/>
        <v>c</v>
      </c>
      <c r="E8" s="50" t="s">
        <v>16</v>
      </c>
      <c r="F8" s="53"/>
      <c r="G8" s="50" t="s">
        <v>17</v>
      </c>
      <c r="H8" s="53"/>
      <c r="I8" s="54" t="s">
        <v>36</v>
      </c>
      <c r="J8" s="53">
        <v>0</v>
      </c>
      <c r="K8" s="55" t="s">
        <v>2</v>
      </c>
      <c r="L8" s="56" t="str">
        <f>IF(OR(F8="",H8=""),"",(H8+IF(F8&gt;H8,1,0)-F8-J8)*24)</f>
        <v/>
      </c>
      <c r="N8" s="57"/>
    </row>
    <row r="9" spans="2:14" x14ac:dyDescent="0.4">
      <c r="B9" s="50">
        <v>4</v>
      </c>
      <c r="C9" s="51" t="s">
        <v>40</v>
      </c>
      <c r="D9" s="52" t="str">
        <f t="shared" si="0"/>
        <v>d</v>
      </c>
      <c r="E9" s="50" t="s">
        <v>16</v>
      </c>
      <c r="F9" s="53"/>
      <c r="G9" s="50" t="s">
        <v>17</v>
      </c>
      <c r="H9" s="53"/>
      <c r="I9" s="54" t="s">
        <v>36</v>
      </c>
      <c r="J9" s="53">
        <v>0</v>
      </c>
      <c r="K9" s="55" t="s">
        <v>2</v>
      </c>
      <c r="L9" s="56" t="str">
        <f>IF(OR(F9="",H9=""),"",(H9+IF(F9&gt;H9,1,0)-F9-J9)*24)</f>
        <v/>
      </c>
      <c r="N9" s="57"/>
    </row>
    <row r="10" spans="2:14" x14ac:dyDescent="0.4">
      <c r="B10" s="50">
        <v>5</v>
      </c>
      <c r="C10" s="51" t="s">
        <v>41</v>
      </c>
      <c r="D10" s="52" t="str">
        <f t="shared" si="0"/>
        <v>e</v>
      </c>
      <c r="E10" s="50" t="s">
        <v>16</v>
      </c>
      <c r="F10" s="53"/>
      <c r="G10" s="50" t="s">
        <v>17</v>
      </c>
      <c r="H10" s="53"/>
      <c r="I10" s="54" t="s">
        <v>36</v>
      </c>
      <c r="J10" s="53">
        <v>0</v>
      </c>
      <c r="K10" s="55" t="s">
        <v>2</v>
      </c>
      <c r="L10" s="56" t="str">
        <f t="shared" ref="L10:L22" si="1">IF(OR(F10="",H10=""),"",(H10+IF(F10&gt;H10,1,0)-F10-J10)*24)</f>
        <v/>
      </c>
      <c r="N10" s="57"/>
    </row>
    <row r="11" spans="2:14" x14ac:dyDescent="0.4">
      <c r="B11" s="50">
        <v>6</v>
      </c>
      <c r="C11" s="51" t="s">
        <v>42</v>
      </c>
      <c r="D11" s="52" t="str">
        <f t="shared" si="0"/>
        <v>f</v>
      </c>
      <c r="E11" s="50" t="s">
        <v>16</v>
      </c>
      <c r="F11" s="53"/>
      <c r="G11" s="50" t="s">
        <v>17</v>
      </c>
      <c r="H11" s="53"/>
      <c r="I11" s="54" t="s">
        <v>36</v>
      </c>
      <c r="J11" s="53">
        <v>0</v>
      </c>
      <c r="K11" s="55" t="s">
        <v>2</v>
      </c>
      <c r="L11" s="56" t="str">
        <f>IF(OR(F11="",H11=""),"",(H11+IF(F11&gt;H11,1,0)-F11-J11)*24)</f>
        <v/>
      </c>
      <c r="N11" s="57"/>
    </row>
    <row r="12" spans="2:14" x14ac:dyDescent="0.4">
      <c r="B12" s="50">
        <v>7</v>
      </c>
      <c r="C12" s="51" t="s">
        <v>43</v>
      </c>
      <c r="D12" s="52" t="str">
        <f t="shared" si="0"/>
        <v>g</v>
      </c>
      <c r="E12" s="50" t="s">
        <v>16</v>
      </c>
      <c r="F12" s="53"/>
      <c r="G12" s="50" t="s">
        <v>17</v>
      </c>
      <c r="H12" s="53"/>
      <c r="I12" s="54" t="s">
        <v>36</v>
      </c>
      <c r="J12" s="53">
        <v>0</v>
      </c>
      <c r="K12" s="55" t="s">
        <v>2</v>
      </c>
      <c r="L12" s="56" t="str">
        <f t="shared" si="1"/>
        <v/>
      </c>
      <c r="N12" s="57"/>
    </row>
    <row r="13" spans="2:14" x14ac:dyDescent="0.4">
      <c r="B13" s="50">
        <v>8</v>
      </c>
      <c r="C13" s="51" t="s">
        <v>44</v>
      </c>
      <c r="D13" s="52" t="str">
        <f t="shared" si="0"/>
        <v>h</v>
      </c>
      <c r="E13" s="50" t="s">
        <v>16</v>
      </c>
      <c r="F13" s="53"/>
      <c r="G13" s="50" t="s">
        <v>17</v>
      </c>
      <c r="H13" s="53"/>
      <c r="I13" s="54" t="s">
        <v>36</v>
      </c>
      <c r="J13" s="53">
        <v>0</v>
      </c>
      <c r="K13" s="55" t="s">
        <v>2</v>
      </c>
      <c r="L13" s="56" t="str">
        <f t="shared" si="1"/>
        <v/>
      </c>
      <c r="N13" s="57"/>
    </row>
    <row r="14" spans="2:14" x14ac:dyDescent="0.4">
      <c r="B14" s="50">
        <v>9</v>
      </c>
      <c r="C14" s="51" t="s">
        <v>45</v>
      </c>
      <c r="D14" s="52" t="str">
        <f t="shared" si="0"/>
        <v>i</v>
      </c>
      <c r="E14" s="50" t="s">
        <v>16</v>
      </c>
      <c r="F14" s="53"/>
      <c r="G14" s="50" t="s">
        <v>17</v>
      </c>
      <c r="H14" s="53"/>
      <c r="I14" s="54" t="s">
        <v>36</v>
      </c>
      <c r="J14" s="53">
        <v>0</v>
      </c>
      <c r="K14" s="55" t="s">
        <v>2</v>
      </c>
      <c r="L14" s="56" t="str">
        <f t="shared" si="1"/>
        <v/>
      </c>
      <c r="N14" s="57"/>
    </row>
    <row r="15" spans="2:14" x14ac:dyDescent="0.4">
      <c r="B15" s="50">
        <v>10</v>
      </c>
      <c r="C15" s="51" t="s">
        <v>46</v>
      </c>
      <c r="D15" s="52" t="str">
        <f t="shared" si="0"/>
        <v>j</v>
      </c>
      <c r="E15" s="50" t="s">
        <v>16</v>
      </c>
      <c r="F15" s="53"/>
      <c r="G15" s="50" t="s">
        <v>17</v>
      </c>
      <c r="H15" s="53"/>
      <c r="I15" s="54" t="s">
        <v>36</v>
      </c>
      <c r="J15" s="53">
        <v>0</v>
      </c>
      <c r="K15" s="55" t="s">
        <v>2</v>
      </c>
      <c r="L15" s="56" t="str">
        <f t="shared" si="1"/>
        <v/>
      </c>
      <c r="N15" s="57"/>
    </row>
    <row r="16" spans="2:14" x14ac:dyDescent="0.4">
      <c r="B16" s="50">
        <v>11</v>
      </c>
      <c r="C16" s="51" t="s">
        <v>47</v>
      </c>
      <c r="D16" s="52" t="str">
        <f t="shared" si="0"/>
        <v>k</v>
      </c>
      <c r="E16" s="50" t="s">
        <v>16</v>
      </c>
      <c r="F16" s="53"/>
      <c r="G16" s="50" t="s">
        <v>17</v>
      </c>
      <c r="H16" s="53"/>
      <c r="I16" s="54" t="s">
        <v>36</v>
      </c>
      <c r="J16" s="53">
        <v>0</v>
      </c>
      <c r="K16" s="55" t="s">
        <v>2</v>
      </c>
      <c r="L16" s="56" t="str">
        <f t="shared" si="1"/>
        <v/>
      </c>
      <c r="N16" s="57"/>
    </row>
    <row r="17" spans="2:14" x14ac:dyDescent="0.4">
      <c r="B17" s="50">
        <v>12</v>
      </c>
      <c r="C17" s="51" t="s">
        <v>48</v>
      </c>
      <c r="D17" s="52" t="str">
        <f t="shared" si="0"/>
        <v>l</v>
      </c>
      <c r="E17" s="50" t="s">
        <v>16</v>
      </c>
      <c r="F17" s="53"/>
      <c r="G17" s="50" t="s">
        <v>17</v>
      </c>
      <c r="H17" s="53"/>
      <c r="I17" s="54" t="s">
        <v>36</v>
      </c>
      <c r="J17" s="53">
        <v>0</v>
      </c>
      <c r="K17" s="55" t="s">
        <v>2</v>
      </c>
      <c r="L17" s="56" t="str">
        <f t="shared" si="1"/>
        <v/>
      </c>
      <c r="N17" s="57"/>
    </row>
    <row r="18" spans="2:14" x14ac:dyDescent="0.4">
      <c r="B18" s="50">
        <v>13</v>
      </c>
      <c r="C18" s="51" t="s">
        <v>49</v>
      </c>
      <c r="D18" s="52" t="str">
        <f t="shared" si="0"/>
        <v>m</v>
      </c>
      <c r="E18" s="50" t="s">
        <v>16</v>
      </c>
      <c r="F18" s="53"/>
      <c r="G18" s="50" t="s">
        <v>17</v>
      </c>
      <c r="H18" s="53"/>
      <c r="I18" s="54" t="s">
        <v>36</v>
      </c>
      <c r="J18" s="53">
        <v>0</v>
      </c>
      <c r="K18" s="55" t="s">
        <v>2</v>
      </c>
      <c r="L18" s="56" t="str">
        <f t="shared" si="1"/>
        <v/>
      </c>
      <c r="N18" s="57"/>
    </row>
    <row r="19" spans="2:14" x14ac:dyDescent="0.4">
      <c r="B19" s="50">
        <v>14</v>
      </c>
      <c r="C19" s="51" t="s">
        <v>50</v>
      </c>
      <c r="D19" s="52" t="str">
        <f t="shared" si="0"/>
        <v>n</v>
      </c>
      <c r="E19" s="50" t="s">
        <v>16</v>
      </c>
      <c r="F19" s="53"/>
      <c r="G19" s="50" t="s">
        <v>17</v>
      </c>
      <c r="H19" s="53"/>
      <c r="I19" s="54" t="s">
        <v>36</v>
      </c>
      <c r="J19" s="53">
        <v>0</v>
      </c>
      <c r="K19" s="55" t="s">
        <v>2</v>
      </c>
      <c r="L19" s="56" t="str">
        <f t="shared" si="1"/>
        <v/>
      </c>
      <c r="N19" s="57"/>
    </row>
    <row r="20" spans="2:14" x14ac:dyDescent="0.4">
      <c r="B20" s="50">
        <v>15</v>
      </c>
      <c r="C20" s="51" t="s">
        <v>51</v>
      </c>
      <c r="D20" s="52" t="str">
        <f t="shared" si="0"/>
        <v>o</v>
      </c>
      <c r="E20" s="50" t="s">
        <v>16</v>
      </c>
      <c r="F20" s="53"/>
      <c r="G20" s="50" t="s">
        <v>17</v>
      </c>
      <c r="H20" s="53"/>
      <c r="I20" s="54" t="s">
        <v>36</v>
      </c>
      <c r="J20" s="53">
        <v>0</v>
      </c>
      <c r="K20" s="55" t="s">
        <v>2</v>
      </c>
      <c r="L20" s="56" t="str">
        <f t="shared" si="1"/>
        <v/>
      </c>
      <c r="N20" s="57"/>
    </row>
    <row r="21" spans="2:14" x14ac:dyDescent="0.4">
      <c r="B21" s="50">
        <v>16</v>
      </c>
      <c r="C21" s="51" t="s">
        <v>52</v>
      </c>
      <c r="D21" s="52" t="str">
        <f t="shared" si="0"/>
        <v>p</v>
      </c>
      <c r="E21" s="50" t="s">
        <v>16</v>
      </c>
      <c r="F21" s="53"/>
      <c r="G21" s="50" t="s">
        <v>17</v>
      </c>
      <c r="H21" s="53"/>
      <c r="I21" s="54" t="s">
        <v>36</v>
      </c>
      <c r="J21" s="53">
        <v>0</v>
      </c>
      <c r="K21" s="55" t="s">
        <v>2</v>
      </c>
      <c r="L21" s="56" t="str">
        <f t="shared" si="1"/>
        <v/>
      </c>
      <c r="N21" s="57"/>
    </row>
    <row r="22" spans="2:14" x14ac:dyDescent="0.4">
      <c r="B22" s="50">
        <v>17</v>
      </c>
      <c r="C22" s="51" t="s">
        <v>53</v>
      </c>
      <c r="D22" s="52" t="str">
        <f t="shared" si="0"/>
        <v>q</v>
      </c>
      <c r="E22" s="50" t="s">
        <v>16</v>
      </c>
      <c r="F22" s="53"/>
      <c r="G22" s="50" t="s">
        <v>17</v>
      </c>
      <c r="H22" s="53"/>
      <c r="I22" s="54" t="s">
        <v>36</v>
      </c>
      <c r="J22" s="53">
        <v>0</v>
      </c>
      <c r="K22" s="55" t="s">
        <v>2</v>
      </c>
      <c r="L22" s="56" t="str">
        <f t="shared" si="1"/>
        <v/>
      </c>
      <c r="N22" s="57"/>
    </row>
    <row r="23" spans="2:14" x14ac:dyDescent="0.4">
      <c r="B23" s="50">
        <v>18</v>
      </c>
      <c r="C23" s="51" t="s">
        <v>54</v>
      </c>
      <c r="D23" s="52" t="str">
        <f t="shared" si="0"/>
        <v>r</v>
      </c>
      <c r="E23" s="50" t="s">
        <v>16</v>
      </c>
      <c r="F23" s="58"/>
      <c r="G23" s="50" t="s">
        <v>17</v>
      </c>
      <c r="H23" s="58"/>
      <c r="I23" s="54" t="s">
        <v>36</v>
      </c>
      <c r="J23" s="58"/>
      <c r="K23" s="55" t="s">
        <v>2</v>
      </c>
      <c r="L23" s="51">
        <v>1</v>
      </c>
      <c r="N23" s="57"/>
    </row>
    <row r="24" spans="2:14" x14ac:dyDescent="0.4">
      <c r="B24" s="50">
        <v>19</v>
      </c>
      <c r="C24" s="51" t="s">
        <v>55</v>
      </c>
      <c r="D24" s="52" t="str">
        <f t="shared" si="0"/>
        <v>s</v>
      </c>
      <c r="E24" s="50" t="s">
        <v>16</v>
      </c>
      <c r="F24" s="58"/>
      <c r="G24" s="50" t="s">
        <v>17</v>
      </c>
      <c r="H24" s="58"/>
      <c r="I24" s="54" t="s">
        <v>36</v>
      </c>
      <c r="J24" s="58"/>
      <c r="K24" s="55" t="s">
        <v>2</v>
      </c>
      <c r="L24" s="51">
        <v>2</v>
      </c>
      <c r="N24" s="57"/>
    </row>
    <row r="25" spans="2:14" x14ac:dyDescent="0.4">
      <c r="B25" s="50">
        <v>20</v>
      </c>
      <c r="C25" s="51" t="s">
        <v>56</v>
      </c>
      <c r="D25" s="52" t="str">
        <f t="shared" si="0"/>
        <v>t</v>
      </c>
      <c r="E25" s="50" t="s">
        <v>16</v>
      </c>
      <c r="F25" s="58"/>
      <c r="G25" s="50" t="s">
        <v>17</v>
      </c>
      <c r="H25" s="58"/>
      <c r="I25" s="54" t="s">
        <v>36</v>
      </c>
      <c r="J25" s="58"/>
      <c r="K25" s="55" t="s">
        <v>2</v>
      </c>
      <c r="L25" s="51">
        <v>3</v>
      </c>
      <c r="N25" s="57"/>
    </row>
    <row r="26" spans="2:14" x14ac:dyDescent="0.4">
      <c r="B26" s="50">
        <v>21</v>
      </c>
      <c r="C26" s="51" t="s">
        <v>57</v>
      </c>
      <c r="D26" s="52" t="str">
        <f t="shared" si="0"/>
        <v>u</v>
      </c>
      <c r="E26" s="50" t="s">
        <v>16</v>
      </c>
      <c r="F26" s="58"/>
      <c r="G26" s="50" t="s">
        <v>17</v>
      </c>
      <c r="H26" s="58"/>
      <c r="I26" s="54" t="s">
        <v>36</v>
      </c>
      <c r="J26" s="58"/>
      <c r="K26" s="55" t="s">
        <v>2</v>
      </c>
      <c r="L26" s="51">
        <v>4</v>
      </c>
      <c r="N26" s="57"/>
    </row>
    <row r="27" spans="2:14" x14ac:dyDescent="0.4">
      <c r="B27" s="50">
        <v>22</v>
      </c>
      <c r="C27" s="51" t="s">
        <v>58</v>
      </c>
      <c r="D27" s="52" t="str">
        <f t="shared" si="0"/>
        <v>v</v>
      </c>
      <c r="E27" s="50" t="s">
        <v>16</v>
      </c>
      <c r="F27" s="58"/>
      <c r="G27" s="50" t="s">
        <v>17</v>
      </c>
      <c r="H27" s="58"/>
      <c r="I27" s="54" t="s">
        <v>36</v>
      </c>
      <c r="J27" s="58"/>
      <c r="K27" s="55" t="s">
        <v>2</v>
      </c>
      <c r="L27" s="51">
        <v>5</v>
      </c>
      <c r="N27" s="57"/>
    </row>
    <row r="28" spans="2:14" x14ac:dyDescent="0.4">
      <c r="B28" s="50">
        <v>23</v>
      </c>
      <c r="C28" s="51" t="s">
        <v>59</v>
      </c>
      <c r="D28" s="52" t="str">
        <f t="shared" si="0"/>
        <v>w</v>
      </c>
      <c r="E28" s="50" t="s">
        <v>16</v>
      </c>
      <c r="F28" s="58"/>
      <c r="G28" s="50" t="s">
        <v>17</v>
      </c>
      <c r="H28" s="58"/>
      <c r="I28" s="54" t="s">
        <v>36</v>
      </c>
      <c r="J28" s="58"/>
      <c r="K28" s="55" t="s">
        <v>2</v>
      </c>
      <c r="L28" s="51">
        <v>6</v>
      </c>
      <c r="N28" s="57"/>
    </row>
    <row r="29" spans="2:14" x14ac:dyDescent="0.4">
      <c r="B29" s="50">
        <v>24</v>
      </c>
      <c r="C29" s="51" t="s">
        <v>60</v>
      </c>
      <c r="D29" s="52" t="str">
        <f t="shared" si="0"/>
        <v>x</v>
      </c>
      <c r="E29" s="50" t="s">
        <v>16</v>
      </c>
      <c r="F29" s="58"/>
      <c r="G29" s="50" t="s">
        <v>17</v>
      </c>
      <c r="H29" s="58"/>
      <c r="I29" s="54" t="s">
        <v>36</v>
      </c>
      <c r="J29" s="58"/>
      <c r="K29" s="55" t="s">
        <v>2</v>
      </c>
      <c r="L29" s="51">
        <v>7</v>
      </c>
      <c r="N29" s="57"/>
    </row>
    <row r="30" spans="2:14" x14ac:dyDescent="0.4">
      <c r="B30" s="50">
        <v>25</v>
      </c>
      <c r="C30" s="51" t="s">
        <v>61</v>
      </c>
      <c r="D30" s="52" t="str">
        <f t="shared" si="0"/>
        <v>y</v>
      </c>
      <c r="E30" s="50" t="s">
        <v>16</v>
      </c>
      <c r="F30" s="58"/>
      <c r="G30" s="50" t="s">
        <v>17</v>
      </c>
      <c r="H30" s="58"/>
      <c r="I30" s="54" t="s">
        <v>36</v>
      </c>
      <c r="J30" s="58"/>
      <c r="K30" s="55" t="s">
        <v>2</v>
      </c>
      <c r="L30" s="51">
        <v>8</v>
      </c>
      <c r="N30" s="57"/>
    </row>
    <row r="31" spans="2:14" x14ac:dyDescent="0.4">
      <c r="B31" s="50">
        <v>26</v>
      </c>
      <c r="C31" s="51" t="s">
        <v>62</v>
      </c>
      <c r="D31" s="52" t="str">
        <f t="shared" si="0"/>
        <v>z</v>
      </c>
      <c r="E31" s="50" t="s">
        <v>16</v>
      </c>
      <c r="F31" s="58"/>
      <c r="G31" s="50" t="s">
        <v>17</v>
      </c>
      <c r="H31" s="58"/>
      <c r="I31" s="54" t="s">
        <v>36</v>
      </c>
      <c r="J31" s="58"/>
      <c r="K31" s="55" t="s">
        <v>2</v>
      </c>
      <c r="L31" s="51">
        <v>1</v>
      </c>
      <c r="N31" s="57"/>
    </row>
    <row r="32" spans="2:14" x14ac:dyDescent="0.4">
      <c r="B32" s="50">
        <v>27</v>
      </c>
      <c r="C32" s="51" t="s">
        <v>60</v>
      </c>
      <c r="D32" s="52" t="str">
        <f t="shared" si="0"/>
        <v>x</v>
      </c>
      <c r="E32" s="50" t="s">
        <v>16</v>
      </c>
      <c r="F32" s="58"/>
      <c r="G32" s="50" t="s">
        <v>17</v>
      </c>
      <c r="H32" s="58"/>
      <c r="I32" s="54" t="s">
        <v>36</v>
      </c>
      <c r="J32" s="58"/>
      <c r="K32" s="55" t="s">
        <v>2</v>
      </c>
      <c r="L32" s="51">
        <v>2</v>
      </c>
      <c r="N32" s="57"/>
    </row>
    <row r="33" spans="2:14" x14ac:dyDescent="0.4">
      <c r="B33" s="50">
        <v>28</v>
      </c>
      <c r="C33" s="51" t="s">
        <v>63</v>
      </c>
      <c r="D33" s="52" t="str">
        <f t="shared" si="0"/>
        <v>aa</v>
      </c>
      <c r="E33" s="50" t="s">
        <v>16</v>
      </c>
      <c r="F33" s="58"/>
      <c r="G33" s="50" t="s">
        <v>17</v>
      </c>
      <c r="H33" s="58"/>
      <c r="I33" s="54" t="s">
        <v>36</v>
      </c>
      <c r="J33" s="58"/>
      <c r="K33" s="55" t="s">
        <v>2</v>
      </c>
      <c r="L33" s="51">
        <v>3</v>
      </c>
      <c r="N33" s="57"/>
    </row>
    <row r="34" spans="2:14" x14ac:dyDescent="0.4">
      <c r="B34" s="50">
        <v>29</v>
      </c>
      <c r="C34" s="51" t="s">
        <v>64</v>
      </c>
      <c r="D34" s="52" t="str">
        <f t="shared" si="0"/>
        <v>ab</v>
      </c>
      <c r="E34" s="50" t="s">
        <v>16</v>
      </c>
      <c r="F34" s="58"/>
      <c r="G34" s="50" t="s">
        <v>17</v>
      </c>
      <c r="H34" s="58"/>
      <c r="I34" s="54" t="s">
        <v>36</v>
      </c>
      <c r="J34" s="58"/>
      <c r="K34" s="55" t="s">
        <v>2</v>
      </c>
      <c r="L34" s="51">
        <v>4</v>
      </c>
      <c r="N34" s="57"/>
    </row>
    <row r="35" spans="2:14" x14ac:dyDescent="0.4">
      <c r="B35" s="50">
        <v>30</v>
      </c>
      <c r="C35" s="51" t="s">
        <v>65</v>
      </c>
      <c r="D35" s="52" t="str">
        <f t="shared" si="0"/>
        <v>ac</v>
      </c>
      <c r="E35" s="50" t="s">
        <v>16</v>
      </c>
      <c r="F35" s="58"/>
      <c r="G35" s="50" t="s">
        <v>17</v>
      </c>
      <c r="H35" s="58"/>
      <c r="I35" s="54" t="s">
        <v>36</v>
      </c>
      <c r="J35" s="58"/>
      <c r="K35" s="55" t="s">
        <v>2</v>
      </c>
      <c r="L35" s="51">
        <v>5</v>
      </c>
      <c r="N35" s="57"/>
    </row>
    <row r="36" spans="2:14" x14ac:dyDescent="0.4">
      <c r="B36" s="50">
        <v>31</v>
      </c>
      <c r="C36" s="51" t="s">
        <v>66</v>
      </c>
      <c r="D36" s="52" t="str">
        <f t="shared" si="0"/>
        <v>ad</v>
      </c>
      <c r="E36" s="50" t="s">
        <v>16</v>
      </c>
      <c r="F36" s="58"/>
      <c r="G36" s="50" t="s">
        <v>17</v>
      </c>
      <c r="H36" s="58"/>
      <c r="I36" s="54" t="s">
        <v>36</v>
      </c>
      <c r="J36" s="58"/>
      <c r="K36" s="55" t="s">
        <v>2</v>
      </c>
      <c r="L36" s="51">
        <v>6</v>
      </c>
      <c r="N36" s="57"/>
    </row>
    <row r="37" spans="2:14" x14ac:dyDescent="0.4">
      <c r="B37" s="50">
        <v>32</v>
      </c>
      <c r="C37" s="51" t="s">
        <v>67</v>
      </c>
      <c r="D37" s="52" t="str">
        <f t="shared" si="0"/>
        <v>ae</v>
      </c>
      <c r="E37" s="50" t="s">
        <v>16</v>
      </c>
      <c r="F37" s="58"/>
      <c r="G37" s="50" t="s">
        <v>17</v>
      </c>
      <c r="H37" s="58"/>
      <c r="I37" s="54" t="s">
        <v>36</v>
      </c>
      <c r="J37" s="58"/>
      <c r="K37" s="55" t="s">
        <v>2</v>
      </c>
      <c r="L37" s="51">
        <v>7</v>
      </c>
      <c r="N37" s="57"/>
    </row>
    <row r="38" spans="2:14" x14ac:dyDescent="0.4">
      <c r="B38" s="50">
        <v>33</v>
      </c>
      <c r="C38" s="51" t="s">
        <v>68</v>
      </c>
      <c r="D38" s="52" t="str">
        <f t="shared" si="0"/>
        <v>af</v>
      </c>
      <c r="E38" s="50" t="s">
        <v>16</v>
      </c>
      <c r="F38" s="58"/>
      <c r="G38" s="50" t="s">
        <v>17</v>
      </c>
      <c r="H38" s="58"/>
      <c r="I38" s="54" t="s">
        <v>36</v>
      </c>
      <c r="J38" s="58"/>
      <c r="K38" s="55" t="s">
        <v>2</v>
      </c>
      <c r="L38" s="51">
        <v>8</v>
      </c>
      <c r="N38" s="57"/>
    </row>
    <row r="39" spans="2:14" x14ac:dyDescent="0.4">
      <c r="B39" s="50">
        <v>34</v>
      </c>
      <c r="C39" s="59" t="s">
        <v>70</v>
      </c>
      <c r="D39" s="52"/>
      <c r="E39" s="50" t="s">
        <v>16</v>
      </c>
      <c r="F39" s="53">
        <v>0.29166666666666669</v>
      </c>
      <c r="G39" s="50" t="s">
        <v>17</v>
      </c>
      <c r="H39" s="53">
        <v>0.39583333333333331</v>
      </c>
      <c r="I39" s="54" t="s">
        <v>36</v>
      </c>
      <c r="J39" s="53">
        <v>0</v>
      </c>
      <c r="K39" s="55" t="s">
        <v>2</v>
      </c>
      <c r="L39" s="56">
        <f t="shared" ref="L39:L40" si="2">IF(OR(F39="",H39=""),"",(H39+IF(F39&gt;H39,1,0)-F39-J39)*24)</f>
        <v>2.4999999999999991</v>
      </c>
      <c r="N39" s="57"/>
    </row>
    <row r="40" spans="2:14" x14ac:dyDescent="0.4">
      <c r="B40" s="50"/>
      <c r="C40" s="60" t="s">
        <v>35</v>
      </c>
      <c r="D40" s="52"/>
      <c r="E40" s="50" t="s">
        <v>16</v>
      </c>
      <c r="F40" s="53">
        <v>0.6875</v>
      </c>
      <c r="G40" s="50" t="s">
        <v>17</v>
      </c>
      <c r="H40" s="53">
        <v>0.83333333333333337</v>
      </c>
      <c r="I40" s="54" t="s">
        <v>36</v>
      </c>
      <c r="J40" s="53">
        <v>0</v>
      </c>
      <c r="K40" s="55" t="s">
        <v>2</v>
      </c>
      <c r="L40" s="56">
        <f t="shared" si="2"/>
        <v>3.5000000000000009</v>
      </c>
      <c r="N40" s="57"/>
    </row>
    <row r="41" spans="2:14" x14ac:dyDescent="0.4">
      <c r="B41" s="50"/>
      <c r="C41" s="61" t="s">
        <v>35</v>
      </c>
      <c r="D41" s="52" t="str">
        <f>C39</f>
        <v>ag</v>
      </c>
      <c r="E41" s="50" t="s">
        <v>16</v>
      </c>
      <c r="F41" s="53" t="s">
        <v>35</v>
      </c>
      <c r="G41" s="50" t="s">
        <v>17</v>
      </c>
      <c r="H41" s="53" t="s">
        <v>35</v>
      </c>
      <c r="I41" s="54" t="s">
        <v>36</v>
      </c>
      <c r="J41" s="53" t="s">
        <v>35</v>
      </c>
      <c r="K41" s="55" t="s">
        <v>2</v>
      </c>
      <c r="L41" s="56">
        <f>IF(OR(L39="",L40=""),"",L39+L40)</f>
        <v>6</v>
      </c>
      <c r="N41" s="57" t="s">
        <v>95</v>
      </c>
    </row>
    <row r="42" spans="2:14" x14ac:dyDescent="0.4">
      <c r="B42" s="50"/>
      <c r="C42" s="59" t="s">
        <v>96</v>
      </c>
      <c r="D42" s="52"/>
      <c r="E42" s="50" t="s">
        <v>16</v>
      </c>
      <c r="F42" s="53"/>
      <c r="G42" s="50" t="s">
        <v>17</v>
      </c>
      <c r="H42" s="53"/>
      <c r="I42" s="54" t="s">
        <v>36</v>
      </c>
      <c r="J42" s="53">
        <v>0</v>
      </c>
      <c r="K42" s="55" t="s">
        <v>2</v>
      </c>
      <c r="L42" s="56" t="str">
        <f t="shared" ref="L42:L43" si="3">IF(OR(F42="",H42=""),"",(H42+IF(F42&gt;H42,1,0)-F42-J42)*24)</f>
        <v/>
      </c>
      <c r="N42" s="57"/>
    </row>
    <row r="43" spans="2:14" x14ac:dyDescent="0.4">
      <c r="B43" s="50">
        <v>35</v>
      </c>
      <c r="C43" s="60" t="s">
        <v>35</v>
      </c>
      <c r="D43" s="52"/>
      <c r="E43" s="50" t="s">
        <v>16</v>
      </c>
      <c r="F43" s="53"/>
      <c r="G43" s="50" t="s">
        <v>17</v>
      </c>
      <c r="H43" s="53"/>
      <c r="I43" s="54" t="s">
        <v>36</v>
      </c>
      <c r="J43" s="53">
        <v>0</v>
      </c>
      <c r="K43" s="55" t="s">
        <v>2</v>
      </c>
      <c r="L43" s="56" t="str">
        <f t="shared" si="3"/>
        <v/>
      </c>
      <c r="N43" s="57"/>
    </row>
    <row r="44" spans="2:14" x14ac:dyDescent="0.4">
      <c r="B44" s="50"/>
      <c r="C44" s="61" t="s">
        <v>35</v>
      </c>
      <c r="D44" s="52" t="str">
        <f>C42</f>
        <v>ah</v>
      </c>
      <c r="E44" s="50" t="s">
        <v>16</v>
      </c>
      <c r="F44" s="53" t="s">
        <v>35</v>
      </c>
      <c r="G44" s="50" t="s">
        <v>17</v>
      </c>
      <c r="H44" s="53" t="s">
        <v>35</v>
      </c>
      <c r="I44" s="54" t="s">
        <v>36</v>
      </c>
      <c r="J44" s="53" t="s">
        <v>35</v>
      </c>
      <c r="K44" s="55" t="s">
        <v>2</v>
      </c>
      <c r="L44" s="56" t="str">
        <f>IF(OR(L42="",L43=""),"",L42+L43)</f>
        <v/>
      </c>
      <c r="N44" s="57" t="s">
        <v>97</v>
      </c>
    </row>
    <row r="45" spans="2:14" x14ac:dyDescent="0.4">
      <c r="B45" s="50"/>
      <c r="C45" s="59" t="s">
        <v>98</v>
      </c>
      <c r="D45" s="52"/>
      <c r="E45" s="50" t="s">
        <v>16</v>
      </c>
      <c r="F45" s="53"/>
      <c r="G45" s="50" t="s">
        <v>17</v>
      </c>
      <c r="H45" s="53"/>
      <c r="I45" s="54" t="s">
        <v>36</v>
      </c>
      <c r="J45" s="53">
        <v>0</v>
      </c>
      <c r="K45" s="55" t="s">
        <v>2</v>
      </c>
      <c r="L45" s="56" t="str">
        <f t="shared" ref="L45:L46" si="4">IF(OR(F45="",H45=""),"",(H45+IF(F45&gt;H45,1,0)-F45-J45)*24)</f>
        <v/>
      </c>
      <c r="N45" s="57"/>
    </row>
    <row r="46" spans="2:14" x14ac:dyDescent="0.4">
      <c r="B46" s="50">
        <v>36</v>
      </c>
      <c r="C46" s="60" t="s">
        <v>35</v>
      </c>
      <c r="D46" s="52"/>
      <c r="E46" s="50" t="s">
        <v>16</v>
      </c>
      <c r="F46" s="53"/>
      <c r="G46" s="50" t="s">
        <v>17</v>
      </c>
      <c r="H46" s="53"/>
      <c r="I46" s="54" t="s">
        <v>36</v>
      </c>
      <c r="J46" s="53">
        <v>0</v>
      </c>
      <c r="K46" s="55" t="s">
        <v>2</v>
      </c>
      <c r="L46" s="56" t="str">
        <f t="shared" si="4"/>
        <v/>
      </c>
      <c r="N46" s="57"/>
    </row>
    <row r="47" spans="2:14" x14ac:dyDescent="0.4">
      <c r="B47" s="50"/>
      <c r="C47" s="61" t="s">
        <v>35</v>
      </c>
      <c r="D47" s="52" t="str">
        <f>C45</f>
        <v>ai</v>
      </c>
      <c r="E47" s="50" t="s">
        <v>16</v>
      </c>
      <c r="F47" s="53" t="s">
        <v>35</v>
      </c>
      <c r="G47" s="50" t="s">
        <v>17</v>
      </c>
      <c r="H47" s="53" t="s">
        <v>35</v>
      </c>
      <c r="I47" s="54" t="s">
        <v>36</v>
      </c>
      <c r="J47" s="53" t="s">
        <v>35</v>
      </c>
      <c r="K47" s="55" t="s">
        <v>2</v>
      </c>
      <c r="L47" s="56" t="str">
        <f>IF(OR(L45="",L46=""),"",L45+L46)</f>
        <v/>
      </c>
      <c r="N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50EC-CE83-4E4D-BF86-4CA967AE4F73}">
  <sheetPr>
    <pageSetUpPr fitToPage="1"/>
  </sheetPr>
  <dimension ref="B1:BB108"/>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312</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313</v>
      </c>
      <c r="C16" s="28"/>
      <c r="D16" s="27"/>
    </row>
    <row r="17" spans="2:25" s="17" customFormat="1" ht="20.25" customHeight="1" x14ac:dyDescent="0.4">
      <c r="B17" s="27" t="s">
        <v>314</v>
      </c>
      <c r="C17" s="28"/>
      <c r="D17" s="27"/>
    </row>
    <row r="18" spans="2:25" s="17" customFormat="1" ht="20.25" customHeight="1" x14ac:dyDescent="0.4">
      <c r="B18" s="27"/>
      <c r="C18" s="28"/>
      <c r="D18" s="27"/>
    </row>
    <row r="19" spans="2:25" s="17" customFormat="1" ht="17.25" customHeight="1" x14ac:dyDescent="0.4">
      <c r="B19" s="27" t="s">
        <v>315</v>
      </c>
      <c r="C19" s="27"/>
      <c r="D19" s="27"/>
    </row>
    <row r="20" spans="2:25" s="17" customFormat="1" ht="17.25" customHeight="1" x14ac:dyDescent="0.4">
      <c r="B20" s="27" t="s">
        <v>177</v>
      </c>
      <c r="C20" s="27"/>
      <c r="D20" s="27"/>
    </row>
    <row r="21" spans="2:25" s="17" customFormat="1" ht="17.25" customHeight="1" x14ac:dyDescent="0.4">
      <c r="B21" s="27"/>
      <c r="C21" s="27"/>
      <c r="D21" s="27"/>
    </row>
    <row r="22" spans="2:25" s="17" customFormat="1" ht="17.25" customHeight="1" x14ac:dyDescent="0.4">
      <c r="B22" s="27"/>
      <c r="C22" s="18" t="s">
        <v>19</v>
      </c>
      <c r="D22" s="18" t="s">
        <v>3</v>
      </c>
    </row>
    <row r="23" spans="2:25" s="17" customFormat="1" ht="17.25" customHeight="1" x14ac:dyDescent="0.4">
      <c r="B23" s="27"/>
      <c r="C23" s="18">
        <v>1</v>
      </c>
      <c r="D23" s="31" t="s">
        <v>69</v>
      </c>
    </row>
    <row r="24" spans="2:25" s="17" customFormat="1" ht="17.25" customHeight="1" x14ac:dyDescent="0.4">
      <c r="B24" s="27"/>
      <c r="C24" s="18">
        <v>2</v>
      </c>
      <c r="D24" s="31" t="s">
        <v>153</v>
      </c>
    </row>
    <row r="25" spans="2:25" s="17" customFormat="1" ht="17.25" customHeight="1" x14ac:dyDescent="0.4">
      <c r="B25" s="27"/>
      <c r="C25" s="18">
        <v>3</v>
      </c>
      <c r="D25" s="31" t="s">
        <v>155</v>
      </c>
    </row>
    <row r="26" spans="2:25" s="17" customFormat="1" ht="17.25" customHeight="1" x14ac:dyDescent="0.4">
      <c r="B26" s="27"/>
      <c r="C26" s="18">
        <v>4</v>
      </c>
      <c r="D26" s="31" t="s">
        <v>154</v>
      </c>
    </row>
    <row r="27" spans="2:25" s="17" customFormat="1" ht="17.25" customHeight="1" x14ac:dyDescent="0.4">
      <c r="B27" s="27"/>
      <c r="C27" s="18">
        <v>5</v>
      </c>
      <c r="D27" s="31" t="s">
        <v>156</v>
      </c>
    </row>
    <row r="28" spans="2:25" s="17" customFormat="1" ht="17.25" customHeight="1" x14ac:dyDescent="0.4">
      <c r="B28" s="27"/>
      <c r="C28" s="18">
        <v>6</v>
      </c>
      <c r="D28" s="31" t="s">
        <v>229</v>
      </c>
    </row>
    <row r="29" spans="2:25" s="17" customFormat="1" ht="17.25" customHeight="1" x14ac:dyDescent="0.4">
      <c r="B29" s="27"/>
      <c r="C29" s="29"/>
      <c r="D29" s="27"/>
    </row>
    <row r="30" spans="2:25" s="17" customFormat="1" ht="17.25" customHeight="1" x14ac:dyDescent="0.4">
      <c r="B30" s="27" t="s">
        <v>117</v>
      </c>
      <c r="C30" s="27"/>
      <c r="D30" s="27"/>
    </row>
    <row r="31" spans="2:25" s="17" customFormat="1" ht="17.25" customHeight="1" x14ac:dyDescent="0.4">
      <c r="B31" s="27" t="s">
        <v>73</v>
      </c>
      <c r="C31" s="27"/>
      <c r="D31" s="27"/>
    </row>
    <row r="32" spans="2:25" s="17" customFormat="1" ht="17.25" customHeight="1" x14ac:dyDescent="0.4">
      <c r="B32" s="27"/>
      <c r="C32" s="27"/>
      <c r="D32" s="27"/>
      <c r="G32" s="32"/>
      <c r="H32" s="32"/>
      <c r="J32" s="32"/>
      <c r="K32" s="32"/>
      <c r="L32" s="32"/>
      <c r="M32" s="32"/>
      <c r="N32" s="32"/>
      <c r="O32" s="32"/>
      <c r="R32" s="32"/>
      <c r="S32" s="32"/>
      <c r="T32" s="32"/>
      <c r="W32" s="32"/>
      <c r="X32" s="32"/>
      <c r="Y32" s="32"/>
    </row>
    <row r="33" spans="2:51" s="17" customFormat="1" ht="17.25" customHeight="1" x14ac:dyDescent="0.4">
      <c r="B33" s="27"/>
      <c r="C33" s="18" t="s">
        <v>4</v>
      </c>
      <c r="D33" s="18" t="s">
        <v>5</v>
      </c>
      <c r="G33" s="32"/>
      <c r="H33" s="32"/>
      <c r="J33" s="32"/>
      <c r="K33" s="32"/>
      <c r="L33" s="32"/>
      <c r="M33" s="32"/>
      <c r="N33" s="32"/>
      <c r="O33" s="32"/>
      <c r="R33" s="32"/>
      <c r="S33" s="32"/>
      <c r="T33" s="32"/>
      <c r="W33" s="32"/>
      <c r="X33" s="32"/>
      <c r="Y33" s="32"/>
    </row>
    <row r="34" spans="2:51" s="17" customFormat="1" ht="17.25" customHeight="1" x14ac:dyDescent="0.4">
      <c r="B34" s="27"/>
      <c r="C34" s="18" t="s">
        <v>6</v>
      </c>
      <c r="D34" s="31" t="s">
        <v>74</v>
      </c>
      <c r="G34" s="32"/>
      <c r="H34" s="32"/>
      <c r="J34" s="32"/>
      <c r="K34" s="32"/>
      <c r="L34" s="32"/>
      <c r="M34" s="32"/>
      <c r="N34" s="32"/>
      <c r="O34" s="32"/>
      <c r="R34" s="32"/>
      <c r="S34" s="32"/>
      <c r="T34" s="32"/>
      <c r="W34" s="32"/>
      <c r="X34" s="32"/>
      <c r="Y34" s="32"/>
    </row>
    <row r="35" spans="2:51" s="17" customFormat="1" ht="17.25" customHeight="1" x14ac:dyDescent="0.4">
      <c r="B35" s="27"/>
      <c r="C35" s="18" t="s">
        <v>7</v>
      </c>
      <c r="D35" s="31" t="s">
        <v>75</v>
      </c>
      <c r="G35" s="32"/>
      <c r="H35" s="32"/>
      <c r="J35" s="32"/>
      <c r="K35" s="32"/>
      <c r="L35" s="32"/>
      <c r="M35" s="32"/>
      <c r="N35" s="32"/>
      <c r="O35" s="32"/>
      <c r="R35" s="32"/>
      <c r="S35" s="32"/>
      <c r="T35" s="32"/>
      <c r="W35" s="32"/>
      <c r="X35" s="32"/>
      <c r="Y35" s="32"/>
    </row>
    <row r="36" spans="2:51" s="17" customFormat="1" ht="17.25" customHeight="1" x14ac:dyDescent="0.4">
      <c r="B36" s="27"/>
      <c r="C36" s="18" t="s">
        <v>8</v>
      </c>
      <c r="D36" s="31" t="s">
        <v>76</v>
      </c>
      <c r="G36" s="32"/>
      <c r="H36" s="32"/>
      <c r="J36" s="32"/>
      <c r="K36" s="32"/>
      <c r="L36" s="32"/>
      <c r="M36" s="32"/>
      <c r="N36" s="32"/>
      <c r="O36" s="32"/>
      <c r="R36" s="32"/>
      <c r="S36" s="32"/>
      <c r="T36" s="32"/>
      <c r="W36" s="32"/>
      <c r="X36" s="32"/>
      <c r="Y36" s="32"/>
    </row>
    <row r="37" spans="2:51" s="17" customFormat="1" ht="17.25" customHeight="1" x14ac:dyDescent="0.4">
      <c r="B37" s="27"/>
      <c r="C37" s="18" t="s">
        <v>9</v>
      </c>
      <c r="D37" s="31" t="s">
        <v>85</v>
      </c>
      <c r="G37" s="32"/>
      <c r="H37" s="32"/>
      <c r="J37" s="32"/>
      <c r="K37" s="32"/>
      <c r="L37" s="32"/>
      <c r="M37" s="32"/>
      <c r="N37" s="32"/>
      <c r="O37" s="32"/>
      <c r="R37" s="32"/>
      <c r="S37" s="32"/>
      <c r="T37" s="32"/>
      <c r="W37" s="32"/>
      <c r="X37" s="32"/>
      <c r="Y37" s="32"/>
    </row>
    <row r="38" spans="2:51" s="17" customFormat="1" ht="17.25" customHeight="1" x14ac:dyDescent="0.4">
      <c r="B38" s="27"/>
      <c r="C38" s="27"/>
      <c r="D38" s="27"/>
      <c r="G38" s="32"/>
      <c r="H38" s="32"/>
      <c r="J38" s="32"/>
      <c r="K38" s="32"/>
      <c r="L38" s="32"/>
      <c r="M38" s="32"/>
      <c r="N38" s="32"/>
      <c r="O38" s="32"/>
      <c r="R38" s="32"/>
      <c r="S38" s="32"/>
      <c r="T38" s="32"/>
      <c r="W38" s="32"/>
      <c r="X38" s="32"/>
      <c r="Y38" s="32"/>
    </row>
    <row r="39" spans="2:51" s="17" customFormat="1" ht="17.25" customHeight="1" x14ac:dyDescent="0.4">
      <c r="B39" s="27"/>
      <c r="C39" s="33" t="s">
        <v>10</v>
      </c>
      <c r="D39" s="27"/>
      <c r="G39" s="32"/>
      <c r="H39" s="32"/>
      <c r="J39" s="32"/>
      <c r="K39" s="32"/>
      <c r="L39" s="32"/>
      <c r="M39" s="32"/>
      <c r="N39" s="32"/>
      <c r="O39" s="32"/>
      <c r="R39" s="32"/>
      <c r="S39" s="32"/>
      <c r="T39" s="32"/>
      <c r="W39" s="32"/>
      <c r="X39" s="32"/>
      <c r="Y39" s="32"/>
    </row>
    <row r="40" spans="2:51" s="17" customFormat="1" ht="17.25" customHeight="1" x14ac:dyDescent="0.4">
      <c r="C40" s="27" t="s">
        <v>77</v>
      </c>
      <c r="F40" s="33"/>
      <c r="G40" s="32"/>
      <c r="H40" s="32"/>
      <c r="J40" s="32"/>
      <c r="K40" s="32"/>
      <c r="L40" s="32"/>
      <c r="M40" s="32"/>
      <c r="N40" s="32"/>
      <c r="O40" s="32"/>
      <c r="R40" s="32"/>
      <c r="S40" s="32"/>
      <c r="T40" s="32"/>
      <c r="W40" s="32"/>
      <c r="X40" s="32"/>
      <c r="Y40" s="32"/>
    </row>
    <row r="41" spans="2:51" s="17" customFormat="1" ht="17.25" customHeight="1" x14ac:dyDescent="0.4">
      <c r="C41" s="27" t="s">
        <v>86</v>
      </c>
      <c r="F41" s="27"/>
      <c r="G41" s="32"/>
      <c r="H41" s="32"/>
      <c r="J41" s="32"/>
      <c r="K41" s="32"/>
      <c r="L41" s="32"/>
      <c r="M41" s="32"/>
      <c r="N41" s="32"/>
      <c r="O41" s="32"/>
      <c r="R41" s="32"/>
      <c r="S41" s="32"/>
      <c r="T41" s="32"/>
      <c r="W41" s="32"/>
      <c r="X41" s="32"/>
      <c r="Y41" s="32"/>
    </row>
    <row r="42" spans="2:51" s="17" customFormat="1" ht="17.25" customHeight="1" x14ac:dyDescent="0.4">
      <c r="B42" s="27"/>
      <c r="C42" s="27"/>
      <c r="D42" s="27"/>
      <c r="E42" s="33"/>
      <c r="F42" s="32"/>
      <c r="G42" s="32"/>
      <c r="H42" s="32"/>
      <c r="J42" s="32"/>
      <c r="K42" s="32"/>
      <c r="L42" s="32"/>
      <c r="M42" s="32"/>
      <c r="N42" s="32"/>
      <c r="O42" s="32"/>
      <c r="R42" s="32"/>
      <c r="S42" s="32"/>
      <c r="T42" s="32"/>
      <c r="W42" s="32"/>
      <c r="X42" s="32"/>
      <c r="Y42" s="32"/>
    </row>
    <row r="43" spans="2:51" s="17" customFormat="1" ht="17.25" customHeight="1" x14ac:dyDescent="0.4">
      <c r="B43" s="27" t="s">
        <v>118</v>
      </c>
      <c r="C43" s="27"/>
      <c r="D43" s="27"/>
    </row>
    <row r="44" spans="2:51" s="17" customFormat="1" ht="17.25" customHeight="1" x14ac:dyDescent="0.4">
      <c r="B44" s="27" t="s">
        <v>81</v>
      </c>
      <c r="C44" s="27"/>
      <c r="D44" s="27"/>
    </row>
    <row r="45" spans="2:51" s="17" customFormat="1" ht="17.25" customHeight="1" x14ac:dyDescent="0.4">
      <c r="B45" s="34" t="s">
        <v>82</v>
      </c>
      <c r="E45" s="32"/>
      <c r="F45" s="32"/>
      <c r="G45" s="32"/>
      <c r="H45" s="32"/>
      <c r="I45" s="32"/>
      <c r="J45" s="32"/>
      <c r="K45" s="32"/>
      <c r="L45" s="32"/>
      <c r="M45" s="32"/>
      <c r="N45" s="32"/>
      <c r="O45" s="32"/>
      <c r="P45" s="32"/>
      <c r="Q45" s="32"/>
      <c r="R45" s="32"/>
      <c r="S45" s="32"/>
      <c r="T45" s="32"/>
      <c r="U45" s="32"/>
      <c r="Y45" s="32"/>
      <c r="Z45" s="32"/>
      <c r="AA45" s="32"/>
      <c r="AB45" s="32"/>
      <c r="AD45" s="32"/>
      <c r="AE45" s="32"/>
      <c r="AF45" s="32"/>
      <c r="AG45" s="32"/>
      <c r="AH45" s="32"/>
      <c r="AI45" s="35"/>
      <c r="AJ45" s="32"/>
      <c r="AK45" s="32"/>
      <c r="AL45" s="32"/>
      <c r="AM45" s="32"/>
      <c r="AN45" s="32"/>
      <c r="AO45" s="32"/>
      <c r="AP45" s="32"/>
      <c r="AQ45" s="32"/>
      <c r="AR45" s="32"/>
      <c r="AS45" s="32"/>
      <c r="AT45" s="32"/>
      <c r="AU45" s="32"/>
      <c r="AV45" s="32"/>
      <c r="AW45" s="32"/>
      <c r="AX45" s="32"/>
      <c r="AY45" s="35"/>
    </row>
    <row r="46" spans="2:51" s="17" customFormat="1" ht="17.25" customHeight="1" x14ac:dyDescent="0.4"/>
    <row r="47" spans="2:51" s="17" customFormat="1" ht="17.25" customHeight="1" x14ac:dyDescent="0.4">
      <c r="B47" s="27" t="s">
        <v>119</v>
      </c>
      <c r="C47" s="27"/>
    </row>
    <row r="48" spans="2:51" s="17" customFormat="1" ht="17.25" customHeight="1" x14ac:dyDescent="0.4">
      <c r="B48" s="27"/>
      <c r="C48" s="27"/>
    </row>
    <row r="49" spans="2:54" s="17" customFormat="1" ht="17.25" customHeight="1" x14ac:dyDescent="0.4">
      <c r="B49" s="27" t="s">
        <v>120</v>
      </c>
      <c r="C49" s="27"/>
    </row>
    <row r="50" spans="2:54" s="17" customFormat="1" ht="17.25" customHeight="1" x14ac:dyDescent="0.4">
      <c r="B50" s="27" t="s">
        <v>110</v>
      </c>
      <c r="C50" s="27"/>
    </row>
    <row r="51" spans="2:54" s="17" customFormat="1" ht="17.25" customHeight="1" x14ac:dyDescent="0.4">
      <c r="B51" s="27"/>
      <c r="C51" s="27"/>
    </row>
    <row r="52" spans="2:54" s="17" customFormat="1" ht="17.25" customHeight="1" x14ac:dyDescent="0.4">
      <c r="B52" s="27" t="s">
        <v>121</v>
      </c>
      <c r="C52" s="27"/>
    </row>
    <row r="53" spans="2:54" s="17" customFormat="1" ht="17.25" customHeight="1" x14ac:dyDescent="0.4">
      <c r="B53" s="27" t="s">
        <v>78</v>
      </c>
      <c r="C53" s="27"/>
    </row>
    <row r="54" spans="2:54" s="17" customFormat="1" ht="17.25" customHeight="1" x14ac:dyDescent="0.4">
      <c r="B54" s="27"/>
      <c r="C54" s="27"/>
    </row>
    <row r="55" spans="2:54" s="17" customFormat="1" ht="17.25" customHeight="1" x14ac:dyDescent="0.4">
      <c r="B55" s="27" t="s">
        <v>122</v>
      </c>
      <c r="C55" s="27"/>
      <c r="D55" s="27"/>
    </row>
    <row r="56" spans="2:54" s="17" customFormat="1" ht="17.25" customHeight="1" x14ac:dyDescent="0.4">
      <c r="B56" s="27"/>
      <c r="C56" s="27"/>
      <c r="D56" s="27"/>
    </row>
    <row r="57" spans="2:54" s="17" customFormat="1" ht="17.25" customHeight="1" x14ac:dyDescent="0.4">
      <c r="B57" s="17" t="s">
        <v>123</v>
      </c>
      <c r="D57" s="27"/>
    </row>
    <row r="58" spans="2:54" s="17" customFormat="1" ht="17.25" customHeight="1" x14ac:dyDescent="0.4">
      <c r="B58" s="17" t="s">
        <v>79</v>
      </c>
      <c r="D58" s="27"/>
    </row>
    <row r="59" spans="2:54" s="17" customFormat="1" ht="17.25" customHeight="1" x14ac:dyDescent="0.4">
      <c r="B59" s="17" t="s">
        <v>111</v>
      </c>
    </row>
    <row r="60" spans="2:54" s="17" customFormat="1" ht="17.25" customHeight="1" x14ac:dyDescent="0.4"/>
    <row r="61" spans="2:54" s="17" customFormat="1" ht="17.25" customHeight="1" x14ac:dyDescent="0.4">
      <c r="B61" s="17" t="s">
        <v>316</v>
      </c>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row>
    <row r="62" spans="2:54" s="17" customFormat="1" ht="17.25" customHeight="1" x14ac:dyDescent="0.4">
      <c r="B62" s="294" t="s">
        <v>317</v>
      </c>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row>
    <row r="63" spans="2:54" ht="18.75" customHeight="1" x14ac:dyDescent="0.4">
      <c r="B63" s="295" t="s">
        <v>318</v>
      </c>
    </row>
    <row r="64" spans="2:54" ht="18.75" customHeight="1" x14ac:dyDescent="0.4">
      <c r="B64" s="294" t="s">
        <v>319</v>
      </c>
    </row>
    <row r="65" spans="2:2" ht="18.75" customHeight="1" x14ac:dyDescent="0.4">
      <c r="B65" s="295" t="s">
        <v>320</v>
      </c>
    </row>
    <row r="66" spans="2:2" ht="18.75" customHeight="1" x14ac:dyDescent="0.4">
      <c r="B66" s="294" t="s">
        <v>321</v>
      </c>
    </row>
    <row r="67" spans="2:2" ht="18.75" customHeight="1" x14ac:dyDescent="0.4">
      <c r="B67" s="294" t="s">
        <v>322</v>
      </c>
    </row>
    <row r="68" spans="2:2" ht="18.75" customHeight="1" x14ac:dyDescent="0.4">
      <c r="B68" s="294" t="s">
        <v>323</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5C1F-C378-4D09-98E0-3696DEC339B7}">
  <sheetPr>
    <pageSetUpPr fitToPage="1"/>
  </sheetPr>
  <dimension ref="B1:BO124"/>
  <sheetViews>
    <sheetView showGridLines="0" tabSelected="1" view="pageBreakPreview" topLeftCell="U1"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133</v>
      </c>
      <c r="D1" s="5"/>
      <c r="E1" s="5"/>
      <c r="F1" s="5"/>
      <c r="G1" s="5"/>
      <c r="H1" s="5"/>
      <c r="I1" s="5"/>
      <c r="J1" s="5"/>
      <c r="M1" s="7" t="s">
        <v>0</v>
      </c>
      <c r="P1" s="5"/>
      <c r="Q1" s="5"/>
      <c r="R1" s="5"/>
      <c r="S1" s="5"/>
      <c r="T1" s="5"/>
      <c r="U1" s="5"/>
      <c r="V1" s="5"/>
      <c r="W1" s="5"/>
      <c r="AS1" s="9" t="s">
        <v>29</v>
      </c>
      <c r="AT1" s="309" t="s">
        <v>331</v>
      </c>
      <c r="AU1" s="310"/>
      <c r="AV1" s="310"/>
      <c r="AW1" s="310"/>
      <c r="AX1" s="310"/>
      <c r="AY1" s="310"/>
      <c r="AZ1" s="310"/>
      <c r="BA1" s="310"/>
      <c r="BB1" s="310"/>
      <c r="BC1" s="310"/>
      <c r="BD1" s="310"/>
      <c r="BE1" s="310"/>
      <c r="BF1" s="310"/>
      <c r="BG1" s="310"/>
      <c r="BH1" s="310"/>
      <c r="BI1" s="310"/>
      <c r="BJ1" s="9" t="s">
        <v>2</v>
      </c>
    </row>
    <row r="2" spans="2:67" s="8" customFormat="1" ht="20.25" customHeight="1" x14ac:dyDescent="0.4">
      <c r="J2" s="7"/>
      <c r="M2" s="7"/>
      <c r="N2" s="7"/>
      <c r="P2" s="9"/>
      <c r="Q2" s="9"/>
      <c r="R2" s="9"/>
      <c r="S2" s="9"/>
      <c r="T2" s="9"/>
      <c r="U2" s="9"/>
      <c r="V2" s="9"/>
      <c r="W2" s="9"/>
      <c r="AB2" s="9" t="s">
        <v>26</v>
      </c>
      <c r="AC2" s="311">
        <v>6</v>
      </c>
      <c r="AD2" s="311"/>
      <c r="AE2" s="9" t="s">
        <v>27</v>
      </c>
      <c r="AF2" s="312">
        <f>IF(AC2=0,"",YEAR(DATE(2018+AC2,1,1)))</f>
        <v>2024</v>
      </c>
      <c r="AG2" s="312"/>
      <c r="AH2" s="8" t="s">
        <v>28</v>
      </c>
      <c r="AI2" s="8" t="s">
        <v>1</v>
      </c>
      <c r="AJ2" s="311">
        <v>4</v>
      </c>
      <c r="AK2" s="311"/>
      <c r="AL2" s="8" t="s">
        <v>23</v>
      </c>
      <c r="AS2" s="9" t="s">
        <v>30</v>
      </c>
      <c r="AT2" s="311" t="s">
        <v>83</v>
      </c>
      <c r="AU2" s="311"/>
      <c r="AV2" s="311"/>
      <c r="AW2" s="311"/>
      <c r="AX2" s="311"/>
      <c r="AY2" s="311"/>
      <c r="AZ2" s="311"/>
      <c r="BA2" s="311"/>
      <c r="BB2" s="311"/>
      <c r="BC2" s="311"/>
      <c r="BD2" s="311"/>
      <c r="BE2" s="311"/>
      <c r="BF2" s="311"/>
      <c r="BG2" s="311"/>
      <c r="BH2" s="311"/>
      <c r="BI2" s="311"/>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313" t="s">
        <v>103</v>
      </c>
      <c r="BF3" s="314"/>
      <c r="BG3" s="314"/>
      <c r="BH3" s="315"/>
      <c r="BI3" s="9"/>
    </row>
    <row r="4" spans="2:67" s="8" customFormat="1" ht="20.25" customHeight="1" x14ac:dyDescent="0.4">
      <c r="J4" s="7"/>
      <c r="M4" s="7"/>
      <c r="O4" s="9"/>
      <c r="P4" s="9"/>
      <c r="Q4" s="9"/>
      <c r="R4" s="9"/>
      <c r="S4" s="9"/>
      <c r="T4" s="9"/>
      <c r="U4" s="9"/>
      <c r="AC4" s="12"/>
      <c r="AD4" s="12"/>
      <c r="AE4" s="12"/>
      <c r="AF4" s="13"/>
      <c r="AG4" s="12"/>
      <c r="BD4" s="14" t="s">
        <v>105</v>
      </c>
      <c r="BE4" s="313" t="s">
        <v>104</v>
      </c>
      <c r="BF4" s="314"/>
      <c r="BG4" s="314"/>
      <c r="BH4" s="315"/>
      <c r="BI4" s="9"/>
    </row>
    <row r="5" spans="2:67" s="8" customFormat="1" ht="9" customHeight="1" x14ac:dyDescent="0.4">
      <c r="J5" s="7"/>
      <c r="M5" s="7"/>
      <c r="O5" s="9"/>
      <c r="P5" s="9"/>
      <c r="Q5" s="9"/>
      <c r="R5" s="9"/>
      <c r="S5" s="9"/>
      <c r="T5" s="9"/>
      <c r="U5" s="9"/>
      <c r="AC5" s="94"/>
      <c r="AD5" s="9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5"/>
      <c r="L6" s="25"/>
      <c r="M6" s="25"/>
      <c r="N6" s="23"/>
      <c r="O6" s="25"/>
      <c r="P6" s="25"/>
      <c r="Q6" s="25"/>
      <c r="AJ6" s="6"/>
      <c r="AK6" s="6"/>
      <c r="AL6" s="6"/>
      <c r="AM6" s="6"/>
      <c r="AN6" s="6"/>
      <c r="AO6" s="6" t="s">
        <v>109</v>
      </c>
      <c r="AP6" s="6"/>
      <c r="AQ6" s="6"/>
      <c r="AR6" s="6"/>
      <c r="AS6" s="6"/>
      <c r="AT6" s="6"/>
      <c r="AU6" s="6"/>
      <c r="AW6" s="21"/>
      <c r="AX6" s="21"/>
      <c r="AY6" s="2"/>
      <c r="AZ6" s="6"/>
      <c r="BA6" s="345">
        <v>40</v>
      </c>
      <c r="BB6" s="346"/>
      <c r="BC6" s="2" t="s">
        <v>21</v>
      </c>
      <c r="BD6" s="6"/>
      <c r="BE6" s="345">
        <v>160</v>
      </c>
      <c r="BF6" s="346"/>
      <c r="BG6" s="2" t="s">
        <v>22</v>
      </c>
      <c r="BH6" s="6"/>
      <c r="BI6" s="15"/>
    </row>
    <row r="7" spans="2:67" s="8" customFormat="1" ht="5.25" customHeight="1" x14ac:dyDescent="0.4">
      <c r="B7" s="5"/>
      <c r="C7" s="24"/>
      <c r="D7" s="24"/>
      <c r="E7" s="24"/>
      <c r="F7" s="24"/>
      <c r="G7" s="24"/>
      <c r="H7" s="24"/>
      <c r="I7" s="24"/>
      <c r="J7" s="25"/>
      <c r="K7" s="25"/>
      <c r="L7" s="25"/>
      <c r="M7" s="23"/>
      <c r="N7" s="25"/>
      <c r="O7" s="25"/>
      <c r="P7" s="25"/>
      <c r="Q7" s="25"/>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26"/>
      <c r="C8" s="23"/>
      <c r="D8" s="23"/>
      <c r="E8" s="23"/>
      <c r="F8" s="23"/>
      <c r="G8" s="23"/>
      <c r="H8" s="23"/>
      <c r="I8" s="23"/>
      <c r="J8" s="25"/>
      <c r="K8" s="25"/>
      <c r="L8" s="25"/>
      <c r="M8" s="23"/>
      <c r="N8" s="25"/>
      <c r="O8" s="25"/>
      <c r="P8" s="25"/>
      <c r="Q8" s="25"/>
      <c r="AJ8" s="19"/>
      <c r="AK8" s="19"/>
      <c r="AL8" s="19"/>
      <c r="AM8" s="6"/>
      <c r="AN8" s="15"/>
      <c r="AO8" s="20"/>
      <c r="AP8" s="20"/>
      <c r="AQ8" s="5"/>
      <c r="AR8" s="21"/>
      <c r="AS8" s="21"/>
      <c r="AT8" s="21"/>
      <c r="AU8" s="22"/>
      <c r="AV8" s="22"/>
      <c r="AW8" s="6"/>
      <c r="AX8" s="21"/>
      <c r="AY8" s="21"/>
      <c r="AZ8" s="23"/>
      <c r="BA8" s="6"/>
      <c r="BB8" s="6" t="s">
        <v>25</v>
      </c>
      <c r="BC8" s="6"/>
      <c r="BD8" s="6"/>
      <c r="BE8" s="347">
        <f>DAY(EOMONTH(DATE(AF2,AJ2,1),0))</f>
        <v>30</v>
      </c>
      <c r="BF8" s="348"/>
      <c r="BG8" s="6" t="s">
        <v>24</v>
      </c>
      <c r="BH8" s="6"/>
      <c r="BI8" s="6"/>
      <c r="BM8" s="9"/>
      <c r="BN8" s="9"/>
      <c r="BO8" s="9"/>
    </row>
    <row r="9" spans="2:67" s="8" customFormat="1" ht="5.25" customHeight="1" x14ac:dyDescent="0.4">
      <c r="B9" s="26"/>
      <c r="C9" s="23"/>
      <c r="D9" s="23"/>
      <c r="E9" s="23"/>
      <c r="F9" s="23"/>
      <c r="G9" s="23"/>
      <c r="H9" s="23"/>
      <c r="I9" s="23"/>
      <c r="J9" s="25"/>
      <c r="K9" s="25"/>
      <c r="L9" s="25"/>
      <c r="M9" s="23"/>
      <c r="N9" s="25"/>
      <c r="O9" s="25"/>
      <c r="P9" s="25"/>
      <c r="Q9" s="25"/>
      <c r="AJ9" s="19"/>
      <c r="AK9" s="19"/>
      <c r="AL9" s="19"/>
      <c r="AM9" s="6"/>
      <c r="AN9" s="15"/>
      <c r="AO9" s="20"/>
      <c r="AP9" s="20"/>
      <c r="AQ9" s="5"/>
      <c r="AR9" s="21"/>
      <c r="AS9" s="21"/>
      <c r="AT9" s="21"/>
      <c r="AU9" s="22"/>
      <c r="AV9" s="22"/>
      <c r="AW9" s="6"/>
      <c r="AX9" s="21"/>
      <c r="AY9" s="21"/>
      <c r="AZ9" s="23"/>
      <c r="BA9" s="6"/>
      <c r="BB9" s="6"/>
      <c r="BC9" s="6"/>
      <c r="BD9" s="6"/>
      <c r="BE9" s="23"/>
      <c r="BF9" s="23"/>
      <c r="BG9" s="6"/>
      <c r="BH9" s="6"/>
      <c r="BI9" s="6"/>
      <c r="BM9" s="9"/>
      <c r="BN9" s="9"/>
      <c r="BO9" s="9"/>
    </row>
    <row r="10" spans="2:67" s="8" customFormat="1" ht="21" customHeight="1" x14ac:dyDescent="0.4">
      <c r="B10" s="26"/>
      <c r="C10" s="23"/>
      <c r="D10" s="23"/>
      <c r="E10" s="23"/>
      <c r="F10" s="23"/>
      <c r="G10" s="23"/>
      <c r="H10" s="23"/>
      <c r="I10" s="23"/>
      <c r="J10" s="25"/>
      <c r="K10" s="25"/>
      <c r="L10" s="25"/>
      <c r="M10" s="23"/>
      <c r="N10" s="25"/>
      <c r="O10" s="25"/>
      <c r="P10" s="25"/>
      <c r="Q10" s="25"/>
      <c r="AJ10" s="19"/>
      <c r="AK10" s="19"/>
      <c r="AL10" s="19"/>
      <c r="AM10" s="6"/>
      <c r="AN10" s="15"/>
      <c r="AO10" s="20"/>
      <c r="AP10" s="20"/>
      <c r="AQ10" s="6" t="s">
        <v>325</v>
      </c>
      <c r="AR10" s="21"/>
      <c r="AS10" s="6"/>
      <c r="AT10" s="6"/>
      <c r="AU10" s="6"/>
      <c r="AV10" s="6"/>
      <c r="AW10" s="6"/>
      <c r="AX10" s="24"/>
      <c r="AY10" s="24"/>
      <c r="AZ10" s="24"/>
      <c r="BA10" s="6"/>
      <c r="BB10" s="6"/>
      <c r="BC10" s="15" t="s">
        <v>198</v>
      </c>
      <c r="BD10" s="6"/>
      <c r="BE10" s="345"/>
      <c r="BF10" s="346"/>
      <c r="BG10" s="2" t="s">
        <v>199</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349" t="s">
        <v>19</v>
      </c>
      <c r="C12" s="336" t="s">
        <v>304</v>
      </c>
      <c r="D12" s="318"/>
      <c r="E12" s="106"/>
      <c r="F12" s="103"/>
      <c r="G12" s="106"/>
      <c r="H12" s="103"/>
      <c r="I12" s="352" t="s">
        <v>305</v>
      </c>
      <c r="J12" s="353"/>
      <c r="K12" s="316" t="s">
        <v>306</v>
      </c>
      <c r="L12" s="317"/>
      <c r="M12" s="317"/>
      <c r="N12" s="318"/>
      <c r="O12" s="316" t="s">
        <v>307</v>
      </c>
      <c r="P12" s="317"/>
      <c r="Q12" s="317"/>
      <c r="R12" s="317"/>
      <c r="S12" s="318"/>
      <c r="T12" s="117"/>
      <c r="U12" s="117"/>
      <c r="V12" s="118"/>
      <c r="W12" s="325" t="s">
        <v>308</v>
      </c>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7" t="str">
        <f>IF(BE3="４週","(10)1～4週目の勤務時間数合計","(10)1か月の勤務時間数　合計")</f>
        <v>(10)1～4週目の勤務時間数合計</v>
      </c>
      <c r="BC12" s="328"/>
      <c r="BD12" s="333" t="s">
        <v>309</v>
      </c>
      <c r="BE12" s="328"/>
      <c r="BF12" s="336" t="s">
        <v>310</v>
      </c>
      <c r="BG12" s="317"/>
      <c r="BH12" s="317"/>
      <c r="BI12" s="317"/>
      <c r="BJ12" s="337"/>
    </row>
    <row r="13" spans="2:67" ht="20.25" customHeight="1" x14ac:dyDescent="0.4">
      <c r="B13" s="350"/>
      <c r="C13" s="338"/>
      <c r="D13" s="321"/>
      <c r="E13" s="107"/>
      <c r="F13" s="104"/>
      <c r="G13" s="107"/>
      <c r="H13" s="104"/>
      <c r="I13" s="354"/>
      <c r="J13" s="355"/>
      <c r="K13" s="319"/>
      <c r="L13" s="320"/>
      <c r="M13" s="320"/>
      <c r="N13" s="321"/>
      <c r="O13" s="319"/>
      <c r="P13" s="320"/>
      <c r="Q13" s="320"/>
      <c r="R13" s="320"/>
      <c r="S13" s="321"/>
      <c r="T13" s="119"/>
      <c r="U13" s="119"/>
      <c r="V13" s="120"/>
      <c r="W13" s="342" t="s">
        <v>11</v>
      </c>
      <c r="X13" s="342"/>
      <c r="Y13" s="342"/>
      <c r="Z13" s="342"/>
      <c r="AA13" s="342"/>
      <c r="AB13" s="342"/>
      <c r="AC13" s="343"/>
      <c r="AD13" s="344" t="s">
        <v>12</v>
      </c>
      <c r="AE13" s="342"/>
      <c r="AF13" s="342"/>
      <c r="AG13" s="342"/>
      <c r="AH13" s="342"/>
      <c r="AI13" s="342"/>
      <c r="AJ13" s="343"/>
      <c r="AK13" s="344" t="s">
        <v>13</v>
      </c>
      <c r="AL13" s="342"/>
      <c r="AM13" s="342"/>
      <c r="AN13" s="342"/>
      <c r="AO13" s="342"/>
      <c r="AP13" s="342"/>
      <c r="AQ13" s="343"/>
      <c r="AR13" s="344" t="s">
        <v>14</v>
      </c>
      <c r="AS13" s="342"/>
      <c r="AT13" s="342"/>
      <c r="AU13" s="342"/>
      <c r="AV13" s="342"/>
      <c r="AW13" s="342"/>
      <c r="AX13" s="343"/>
      <c r="AY13" s="344" t="s">
        <v>15</v>
      </c>
      <c r="AZ13" s="342"/>
      <c r="BA13" s="342"/>
      <c r="BB13" s="329"/>
      <c r="BC13" s="330"/>
      <c r="BD13" s="334"/>
      <c r="BE13" s="330"/>
      <c r="BF13" s="338"/>
      <c r="BG13" s="320"/>
      <c r="BH13" s="320"/>
      <c r="BI13" s="320"/>
      <c r="BJ13" s="339"/>
    </row>
    <row r="14" spans="2:67" ht="20.25" customHeight="1" x14ac:dyDescent="0.4">
      <c r="B14" s="350"/>
      <c r="C14" s="338"/>
      <c r="D14" s="321"/>
      <c r="E14" s="107"/>
      <c r="F14" s="104"/>
      <c r="G14" s="107"/>
      <c r="H14" s="104"/>
      <c r="I14" s="354"/>
      <c r="J14" s="355"/>
      <c r="K14" s="319"/>
      <c r="L14" s="320"/>
      <c r="M14" s="320"/>
      <c r="N14" s="321"/>
      <c r="O14" s="319"/>
      <c r="P14" s="320"/>
      <c r="Q14" s="320"/>
      <c r="R14" s="320"/>
      <c r="S14" s="321"/>
      <c r="T14" s="119"/>
      <c r="U14" s="119"/>
      <c r="V14" s="120"/>
      <c r="W14" s="80">
        <v>1</v>
      </c>
      <c r="X14" s="81">
        <v>2</v>
      </c>
      <c r="Y14" s="81">
        <v>3</v>
      </c>
      <c r="Z14" s="81">
        <v>4</v>
      </c>
      <c r="AA14" s="81">
        <v>5</v>
      </c>
      <c r="AB14" s="81">
        <v>6</v>
      </c>
      <c r="AC14" s="82">
        <v>7</v>
      </c>
      <c r="AD14" s="83">
        <v>8</v>
      </c>
      <c r="AE14" s="81">
        <v>9</v>
      </c>
      <c r="AF14" s="81">
        <v>10</v>
      </c>
      <c r="AG14" s="81">
        <v>11</v>
      </c>
      <c r="AH14" s="81">
        <v>12</v>
      </c>
      <c r="AI14" s="81">
        <v>13</v>
      </c>
      <c r="AJ14" s="82">
        <v>14</v>
      </c>
      <c r="AK14" s="80">
        <v>15</v>
      </c>
      <c r="AL14" s="81">
        <v>16</v>
      </c>
      <c r="AM14" s="81">
        <v>17</v>
      </c>
      <c r="AN14" s="81">
        <v>18</v>
      </c>
      <c r="AO14" s="81">
        <v>19</v>
      </c>
      <c r="AP14" s="81">
        <v>20</v>
      </c>
      <c r="AQ14" s="82">
        <v>21</v>
      </c>
      <c r="AR14" s="83">
        <v>22</v>
      </c>
      <c r="AS14" s="81">
        <v>23</v>
      </c>
      <c r="AT14" s="81">
        <v>24</v>
      </c>
      <c r="AU14" s="81">
        <v>25</v>
      </c>
      <c r="AV14" s="81">
        <v>26</v>
      </c>
      <c r="AW14" s="81">
        <v>27</v>
      </c>
      <c r="AX14" s="82">
        <v>28</v>
      </c>
      <c r="AY14" s="83" t="str">
        <f>IF($BE$3="実績",IF(DAY(DATE($AF$2,$AJ$2,29))=29,29,""),"")</f>
        <v/>
      </c>
      <c r="AZ14" s="81" t="str">
        <f>IF($BE$3="実績",IF(DAY(DATE($AF$2,$AJ$2,30))=30,30,""),"")</f>
        <v/>
      </c>
      <c r="BA14" s="82" t="str">
        <f>IF($BE$3="実績",IF(DAY(DATE($AF$2,$AJ$2,31))=31,31,""),"")</f>
        <v/>
      </c>
      <c r="BB14" s="329"/>
      <c r="BC14" s="330"/>
      <c r="BD14" s="334"/>
      <c r="BE14" s="330"/>
      <c r="BF14" s="338"/>
      <c r="BG14" s="320"/>
      <c r="BH14" s="320"/>
      <c r="BI14" s="320"/>
      <c r="BJ14" s="339"/>
    </row>
    <row r="15" spans="2:67" ht="20.25" hidden="1" customHeight="1" x14ac:dyDescent="0.4">
      <c r="B15" s="350"/>
      <c r="C15" s="338"/>
      <c r="D15" s="321"/>
      <c r="E15" s="107"/>
      <c r="F15" s="104"/>
      <c r="G15" s="107"/>
      <c r="H15" s="104"/>
      <c r="I15" s="354"/>
      <c r="J15" s="355"/>
      <c r="K15" s="319"/>
      <c r="L15" s="320"/>
      <c r="M15" s="320"/>
      <c r="N15" s="321"/>
      <c r="O15" s="319"/>
      <c r="P15" s="320"/>
      <c r="Q15" s="320"/>
      <c r="R15" s="320"/>
      <c r="S15" s="321"/>
      <c r="T15" s="119"/>
      <c r="U15" s="119"/>
      <c r="V15" s="120"/>
      <c r="W15" s="80">
        <f>WEEKDAY(DATE($AF$2,$AJ$2,1))</f>
        <v>2</v>
      </c>
      <c r="X15" s="81">
        <f>WEEKDAY(DATE($AF$2,$AJ$2,2))</f>
        <v>3</v>
      </c>
      <c r="Y15" s="81">
        <f>WEEKDAY(DATE($AF$2,$AJ$2,3))</f>
        <v>4</v>
      </c>
      <c r="Z15" s="81">
        <f>WEEKDAY(DATE($AF$2,$AJ$2,4))</f>
        <v>5</v>
      </c>
      <c r="AA15" s="81">
        <f>WEEKDAY(DATE($AF$2,$AJ$2,5))</f>
        <v>6</v>
      </c>
      <c r="AB15" s="81">
        <f>WEEKDAY(DATE($AF$2,$AJ$2,6))</f>
        <v>7</v>
      </c>
      <c r="AC15" s="82">
        <f>WEEKDAY(DATE($AF$2,$AJ$2,7))</f>
        <v>1</v>
      </c>
      <c r="AD15" s="83">
        <f>WEEKDAY(DATE($AF$2,$AJ$2,8))</f>
        <v>2</v>
      </c>
      <c r="AE15" s="81">
        <f>WEEKDAY(DATE($AF$2,$AJ$2,9))</f>
        <v>3</v>
      </c>
      <c r="AF15" s="81">
        <f>WEEKDAY(DATE($AF$2,$AJ$2,10))</f>
        <v>4</v>
      </c>
      <c r="AG15" s="81">
        <f>WEEKDAY(DATE($AF$2,$AJ$2,11))</f>
        <v>5</v>
      </c>
      <c r="AH15" s="81">
        <f>WEEKDAY(DATE($AF$2,$AJ$2,12))</f>
        <v>6</v>
      </c>
      <c r="AI15" s="81">
        <f>WEEKDAY(DATE($AF$2,$AJ$2,13))</f>
        <v>7</v>
      </c>
      <c r="AJ15" s="82">
        <f>WEEKDAY(DATE($AF$2,$AJ$2,14))</f>
        <v>1</v>
      </c>
      <c r="AK15" s="83">
        <f>WEEKDAY(DATE($AF$2,$AJ$2,15))</f>
        <v>2</v>
      </c>
      <c r="AL15" s="81">
        <f>WEEKDAY(DATE($AF$2,$AJ$2,16))</f>
        <v>3</v>
      </c>
      <c r="AM15" s="81">
        <f>WEEKDAY(DATE($AF$2,$AJ$2,17))</f>
        <v>4</v>
      </c>
      <c r="AN15" s="81">
        <f>WEEKDAY(DATE($AF$2,$AJ$2,18))</f>
        <v>5</v>
      </c>
      <c r="AO15" s="81">
        <f>WEEKDAY(DATE($AF$2,$AJ$2,19))</f>
        <v>6</v>
      </c>
      <c r="AP15" s="81">
        <f>WEEKDAY(DATE($AF$2,$AJ$2,20))</f>
        <v>7</v>
      </c>
      <c r="AQ15" s="82">
        <f>WEEKDAY(DATE($AF$2,$AJ$2,21))</f>
        <v>1</v>
      </c>
      <c r="AR15" s="83">
        <f>WEEKDAY(DATE($AF$2,$AJ$2,22))</f>
        <v>2</v>
      </c>
      <c r="AS15" s="81">
        <f>WEEKDAY(DATE($AF$2,$AJ$2,23))</f>
        <v>3</v>
      </c>
      <c r="AT15" s="81">
        <f>WEEKDAY(DATE($AF$2,$AJ$2,24))</f>
        <v>4</v>
      </c>
      <c r="AU15" s="81">
        <f>WEEKDAY(DATE($AF$2,$AJ$2,25))</f>
        <v>5</v>
      </c>
      <c r="AV15" s="81">
        <f>WEEKDAY(DATE($AF$2,$AJ$2,26))</f>
        <v>6</v>
      </c>
      <c r="AW15" s="81">
        <f>WEEKDAY(DATE($AF$2,$AJ$2,27))</f>
        <v>7</v>
      </c>
      <c r="AX15" s="82">
        <f>WEEKDAY(DATE($AF$2,$AJ$2,28))</f>
        <v>1</v>
      </c>
      <c r="AY15" s="83">
        <f>IF(AY14=29,WEEKDAY(DATE($AF$2,$AJ$2,29)),0)</f>
        <v>0</v>
      </c>
      <c r="AZ15" s="81">
        <f>IF(AZ14=30,WEEKDAY(DATE($AF$2,$AJ$2,30)),0)</f>
        <v>0</v>
      </c>
      <c r="BA15" s="82">
        <f>IF(BA14=31,WEEKDAY(DATE($AF$2,$AJ$2,31)),0)</f>
        <v>0</v>
      </c>
      <c r="BB15" s="329"/>
      <c r="BC15" s="330"/>
      <c r="BD15" s="334"/>
      <c r="BE15" s="330"/>
      <c r="BF15" s="338"/>
      <c r="BG15" s="320"/>
      <c r="BH15" s="320"/>
      <c r="BI15" s="320"/>
      <c r="BJ15" s="339"/>
    </row>
    <row r="16" spans="2:67" ht="20.25" customHeight="1" thickBot="1" x14ac:dyDescent="0.45">
      <c r="B16" s="351"/>
      <c r="C16" s="340"/>
      <c r="D16" s="324"/>
      <c r="E16" s="108"/>
      <c r="F16" s="105"/>
      <c r="G16" s="108"/>
      <c r="H16" s="105"/>
      <c r="I16" s="356"/>
      <c r="J16" s="357"/>
      <c r="K16" s="322"/>
      <c r="L16" s="323"/>
      <c r="M16" s="323"/>
      <c r="N16" s="324"/>
      <c r="O16" s="322"/>
      <c r="P16" s="323"/>
      <c r="Q16" s="323"/>
      <c r="R16" s="323"/>
      <c r="S16" s="324"/>
      <c r="T16" s="121"/>
      <c r="U16" s="121"/>
      <c r="V16" s="122"/>
      <c r="W16" s="84" t="str">
        <f>IF(W15=1,"日",IF(W15=2,"月",IF(W15=3,"火",IF(W15=4,"水",IF(W15=5,"木",IF(W15=6,"金","土"))))))</f>
        <v>月</v>
      </c>
      <c r="X16" s="85" t="str">
        <f t="shared" ref="X16:AX16" si="0">IF(X15=1,"日",IF(X15=2,"月",IF(X15=3,"火",IF(X15=4,"水",IF(X15=5,"木",IF(X15=6,"金","土"))))))</f>
        <v>火</v>
      </c>
      <c r="Y16" s="85" t="str">
        <f t="shared" si="0"/>
        <v>水</v>
      </c>
      <c r="Z16" s="85" t="str">
        <f t="shared" si="0"/>
        <v>木</v>
      </c>
      <c r="AA16" s="85" t="str">
        <f t="shared" si="0"/>
        <v>金</v>
      </c>
      <c r="AB16" s="85" t="str">
        <f t="shared" si="0"/>
        <v>土</v>
      </c>
      <c r="AC16" s="86" t="str">
        <f t="shared" si="0"/>
        <v>日</v>
      </c>
      <c r="AD16" s="87" t="str">
        <f>IF(AD15=1,"日",IF(AD15=2,"月",IF(AD15=3,"火",IF(AD15=4,"水",IF(AD15=5,"木",IF(AD15=6,"金","土"))))))</f>
        <v>月</v>
      </c>
      <c r="AE16" s="85" t="str">
        <f t="shared" si="0"/>
        <v>火</v>
      </c>
      <c r="AF16" s="85" t="str">
        <f t="shared" si="0"/>
        <v>水</v>
      </c>
      <c r="AG16" s="85" t="str">
        <f t="shared" si="0"/>
        <v>木</v>
      </c>
      <c r="AH16" s="85" t="str">
        <f t="shared" si="0"/>
        <v>金</v>
      </c>
      <c r="AI16" s="85" t="str">
        <f t="shared" si="0"/>
        <v>土</v>
      </c>
      <c r="AJ16" s="86" t="str">
        <f t="shared" si="0"/>
        <v>日</v>
      </c>
      <c r="AK16" s="87" t="str">
        <f>IF(AK15=1,"日",IF(AK15=2,"月",IF(AK15=3,"火",IF(AK15=4,"水",IF(AK15=5,"木",IF(AK15=6,"金","土"))))))</f>
        <v>月</v>
      </c>
      <c r="AL16" s="85" t="str">
        <f t="shared" si="0"/>
        <v>火</v>
      </c>
      <c r="AM16" s="85" t="str">
        <f t="shared" si="0"/>
        <v>水</v>
      </c>
      <c r="AN16" s="85" t="str">
        <f t="shared" si="0"/>
        <v>木</v>
      </c>
      <c r="AO16" s="85" t="str">
        <f t="shared" si="0"/>
        <v>金</v>
      </c>
      <c r="AP16" s="85" t="str">
        <f t="shared" si="0"/>
        <v>土</v>
      </c>
      <c r="AQ16" s="86" t="str">
        <f t="shared" si="0"/>
        <v>日</v>
      </c>
      <c r="AR16" s="87" t="str">
        <f>IF(AR15=1,"日",IF(AR15=2,"月",IF(AR15=3,"火",IF(AR15=4,"水",IF(AR15=5,"木",IF(AR15=6,"金","土"))))))</f>
        <v>月</v>
      </c>
      <c r="AS16" s="85" t="str">
        <f t="shared" si="0"/>
        <v>火</v>
      </c>
      <c r="AT16" s="85" t="str">
        <f t="shared" si="0"/>
        <v>水</v>
      </c>
      <c r="AU16" s="85" t="str">
        <f t="shared" si="0"/>
        <v>木</v>
      </c>
      <c r="AV16" s="85" t="str">
        <f t="shared" si="0"/>
        <v>金</v>
      </c>
      <c r="AW16" s="85" t="str">
        <f t="shared" si="0"/>
        <v>土</v>
      </c>
      <c r="AX16" s="86" t="str">
        <f t="shared" si="0"/>
        <v>日</v>
      </c>
      <c r="AY16" s="85" t="str">
        <f>IF(AY15=1,"日",IF(AY15=2,"月",IF(AY15=3,"火",IF(AY15=4,"水",IF(AY15=5,"木",IF(AY15=6,"金",IF(AY15=0,"","土")))))))</f>
        <v/>
      </c>
      <c r="AZ16" s="85" t="str">
        <f>IF(AZ15=1,"日",IF(AZ15=2,"月",IF(AZ15=3,"火",IF(AZ15=4,"水",IF(AZ15=5,"木",IF(AZ15=6,"金",IF(AZ15=0,"","土")))))))</f>
        <v/>
      </c>
      <c r="BA16" s="85" t="str">
        <f>IF(BA15=1,"日",IF(BA15=2,"月",IF(BA15=3,"火",IF(BA15=4,"水",IF(BA15=5,"木",IF(BA15=6,"金",IF(BA15=0,"","土")))))))</f>
        <v/>
      </c>
      <c r="BB16" s="331"/>
      <c r="BC16" s="332"/>
      <c r="BD16" s="335"/>
      <c r="BE16" s="332"/>
      <c r="BF16" s="340"/>
      <c r="BG16" s="323"/>
      <c r="BH16" s="323"/>
      <c r="BI16" s="323"/>
      <c r="BJ16" s="341"/>
    </row>
    <row r="17" spans="2:62" ht="20.25" customHeight="1" x14ac:dyDescent="0.4">
      <c r="B17" s="374">
        <f>B15+1</f>
        <v>1</v>
      </c>
      <c r="C17" s="398"/>
      <c r="D17" s="399"/>
      <c r="E17" s="88"/>
      <c r="F17" s="89"/>
      <c r="G17" s="88"/>
      <c r="H17" s="89"/>
      <c r="I17" s="400"/>
      <c r="J17" s="401"/>
      <c r="K17" s="402"/>
      <c r="L17" s="403"/>
      <c r="M17" s="403"/>
      <c r="N17" s="399"/>
      <c r="O17" s="388"/>
      <c r="P17" s="389"/>
      <c r="Q17" s="389"/>
      <c r="R17" s="389"/>
      <c r="S17" s="390"/>
      <c r="T17" s="69" t="s">
        <v>18</v>
      </c>
      <c r="U17" s="70"/>
      <c r="V17" s="71"/>
      <c r="W17" s="62"/>
      <c r="X17" s="63"/>
      <c r="Y17" s="63"/>
      <c r="Z17" s="63"/>
      <c r="AA17" s="63"/>
      <c r="AB17" s="63"/>
      <c r="AC17" s="64"/>
      <c r="AD17" s="62"/>
      <c r="AE17" s="63"/>
      <c r="AF17" s="63"/>
      <c r="AG17" s="63"/>
      <c r="AH17" s="63"/>
      <c r="AI17" s="63"/>
      <c r="AJ17" s="64"/>
      <c r="AK17" s="62"/>
      <c r="AL17" s="63"/>
      <c r="AM17" s="63"/>
      <c r="AN17" s="63"/>
      <c r="AO17" s="63"/>
      <c r="AP17" s="63"/>
      <c r="AQ17" s="64"/>
      <c r="AR17" s="62"/>
      <c r="AS17" s="63"/>
      <c r="AT17" s="63"/>
      <c r="AU17" s="63"/>
      <c r="AV17" s="63"/>
      <c r="AW17" s="63"/>
      <c r="AX17" s="64"/>
      <c r="AY17" s="62"/>
      <c r="AZ17" s="63"/>
      <c r="BA17" s="63"/>
      <c r="BB17" s="391"/>
      <c r="BC17" s="392"/>
      <c r="BD17" s="393"/>
      <c r="BE17" s="394"/>
      <c r="BF17" s="395"/>
      <c r="BG17" s="396"/>
      <c r="BH17" s="396"/>
      <c r="BI17" s="396"/>
      <c r="BJ17" s="397"/>
    </row>
    <row r="18" spans="2:62" ht="20.25" customHeight="1" x14ac:dyDescent="0.4">
      <c r="B18" s="375"/>
      <c r="C18" s="378"/>
      <c r="D18" s="379"/>
      <c r="E18" s="90"/>
      <c r="F18" s="91">
        <f>C17</f>
        <v>0</v>
      </c>
      <c r="G18" s="90"/>
      <c r="H18" s="91">
        <f>I17</f>
        <v>0</v>
      </c>
      <c r="I18" s="382"/>
      <c r="J18" s="383"/>
      <c r="K18" s="386"/>
      <c r="L18" s="387"/>
      <c r="M18" s="387"/>
      <c r="N18" s="379"/>
      <c r="O18" s="358"/>
      <c r="P18" s="359"/>
      <c r="Q18" s="359"/>
      <c r="R18" s="359"/>
      <c r="S18" s="360"/>
      <c r="T18" s="72" t="s">
        <v>106</v>
      </c>
      <c r="U18" s="73"/>
      <c r="V18" s="74"/>
      <c r="W18" s="95" t="str">
        <f>IF(W17="","",VLOOKUP(W17,#REF!,10,FALSE))</f>
        <v/>
      </c>
      <c r="X18" s="96" t="str">
        <f>IF(X17="","",VLOOKUP(X17,#REF!,10,FALSE))</f>
        <v/>
      </c>
      <c r="Y18" s="96" t="str">
        <f>IF(Y17="","",VLOOKUP(Y17,#REF!,10,FALSE))</f>
        <v/>
      </c>
      <c r="Z18" s="96" t="str">
        <f>IF(Z17="","",VLOOKUP(Z17,#REF!,10,FALSE))</f>
        <v/>
      </c>
      <c r="AA18" s="96" t="str">
        <f>IF(AA17="","",VLOOKUP(AA17,#REF!,10,FALSE))</f>
        <v/>
      </c>
      <c r="AB18" s="96" t="str">
        <f>IF(AB17="","",VLOOKUP(AB17,#REF!,10,FALSE))</f>
        <v/>
      </c>
      <c r="AC18" s="97" t="str">
        <f>IF(AC17="","",VLOOKUP(AC17,#REF!,10,FALSE))</f>
        <v/>
      </c>
      <c r="AD18" s="95" t="str">
        <f>IF(AD17="","",VLOOKUP(AD17,#REF!,10,FALSE))</f>
        <v/>
      </c>
      <c r="AE18" s="96" t="str">
        <f>IF(AE17="","",VLOOKUP(AE17,#REF!,10,FALSE))</f>
        <v/>
      </c>
      <c r="AF18" s="96" t="str">
        <f>IF(AF17="","",VLOOKUP(AF17,#REF!,10,FALSE))</f>
        <v/>
      </c>
      <c r="AG18" s="96" t="str">
        <f>IF(AG17="","",VLOOKUP(AG17,#REF!,10,FALSE))</f>
        <v/>
      </c>
      <c r="AH18" s="96" t="str">
        <f>IF(AH17="","",VLOOKUP(AH17,#REF!,10,FALSE))</f>
        <v/>
      </c>
      <c r="AI18" s="96" t="str">
        <f>IF(AI17="","",VLOOKUP(AI17,#REF!,10,FALSE))</f>
        <v/>
      </c>
      <c r="AJ18" s="97" t="str">
        <f>IF(AJ17="","",VLOOKUP(AJ17,#REF!,10,FALSE))</f>
        <v/>
      </c>
      <c r="AK18" s="95" t="str">
        <f>IF(AK17="","",VLOOKUP(AK17,#REF!,10,FALSE))</f>
        <v/>
      </c>
      <c r="AL18" s="96" t="str">
        <f>IF(AL17="","",VLOOKUP(AL17,#REF!,10,FALSE))</f>
        <v/>
      </c>
      <c r="AM18" s="96" t="str">
        <f>IF(AM17="","",VLOOKUP(AM17,#REF!,10,FALSE))</f>
        <v/>
      </c>
      <c r="AN18" s="96" t="str">
        <f>IF(AN17="","",VLOOKUP(AN17,#REF!,10,FALSE))</f>
        <v/>
      </c>
      <c r="AO18" s="96" t="str">
        <f>IF(AO17="","",VLOOKUP(AO17,#REF!,10,FALSE))</f>
        <v/>
      </c>
      <c r="AP18" s="96" t="str">
        <f>IF(AP17="","",VLOOKUP(AP17,#REF!,10,FALSE))</f>
        <v/>
      </c>
      <c r="AQ18" s="97" t="str">
        <f>IF(AQ17="","",VLOOKUP(AQ17,#REF!,10,FALSE))</f>
        <v/>
      </c>
      <c r="AR18" s="95" t="str">
        <f>IF(AR17="","",VLOOKUP(AR17,#REF!,10,FALSE))</f>
        <v/>
      </c>
      <c r="AS18" s="96" t="str">
        <f>IF(AS17="","",VLOOKUP(AS17,#REF!,10,FALSE))</f>
        <v/>
      </c>
      <c r="AT18" s="96" t="str">
        <f>IF(AT17="","",VLOOKUP(AT17,#REF!,10,FALSE))</f>
        <v/>
      </c>
      <c r="AU18" s="96" t="str">
        <f>IF(AU17="","",VLOOKUP(AU17,#REF!,10,FALSE))</f>
        <v/>
      </c>
      <c r="AV18" s="96" t="str">
        <f>IF(AV17="","",VLOOKUP(AV17,#REF!,10,FALSE))</f>
        <v/>
      </c>
      <c r="AW18" s="96" t="str">
        <f>IF(AW17="","",VLOOKUP(AW17,#REF!,10,FALSE))</f>
        <v/>
      </c>
      <c r="AX18" s="97" t="str">
        <f>IF(AX17="","",VLOOKUP(AX17,#REF!,10,FALSE))</f>
        <v/>
      </c>
      <c r="AY18" s="95" t="str">
        <f>IF(AY17="","",VLOOKUP(AY17,#REF!,10,FALSE))</f>
        <v/>
      </c>
      <c r="AZ18" s="96" t="str">
        <f>IF(AZ17="","",VLOOKUP(AZ17,#REF!,10,FALSE))</f>
        <v/>
      </c>
      <c r="BA18" s="96" t="str">
        <f>IF(BA17="","",VLOOKUP(BA17,#REF!,10,FALSE))</f>
        <v/>
      </c>
      <c r="BB18" s="371">
        <f>IF($BE$3="４週",SUM(W18:AX18),IF($BE$3="暦月",SUM(W18:BA18),""))</f>
        <v>0</v>
      </c>
      <c r="BC18" s="372"/>
      <c r="BD18" s="373">
        <f>IF($BE$3="４週",BB18/4,IF($BE$3="暦月",(BB18/($BE$8/7)),""))</f>
        <v>0</v>
      </c>
      <c r="BE18" s="372"/>
      <c r="BF18" s="368"/>
      <c r="BG18" s="369"/>
      <c r="BH18" s="369"/>
      <c r="BI18" s="369"/>
      <c r="BJ18" s="370"/>
    </row>
    <row r="19" spans="2:62" ht="20.25" customHeight="1" x14ac:dyDescent="0.4">
      <c r="B19" s="374">
        <f>B17+1</f>
        <v>2</v>
      </c>
      <c r="C19" s="376"/>
      <c r="D19" s="377"/>
      <c r="E19" s="92"/>
      <c r="F19" s="93"/>
      <c r="G19" s="92"/>
      <c r="H19" s="93"/>
      <c r="I19" s="380"/>
      <c r="J19" s="381"/>
      <c r="K19" s="384"/>
      <c r="L19" s="385"/>
      <c r="M19" s="385"/>
      <c r="N19" s="377"/>
      <c r="O19" s="358"/>
      <c r="P19" s="359"/>
      <c r="Q19" s="359"/>
      <c r="R19" s="359"/>
      <c r="S19" s="360"/>
      <c r="T19" s="75" t="s">
        <v>18</v>
      </c>
      <c r="U19" s="76"/>
      <c r="V19" s="77"/>
      <c r="W19" s="65"/>
      <c r="X19" s="66"/>
      <c r="Y19" s="66"/>
      <c r="Z19" s="66"/>
      <c r="AA19" s="66"/>
      <c r="AB19" s="66"/>
      <c r="AC19" s="67"/>
      <c r="AD19" s="65"/>
      <c r="AE19" s="66"/>
      <c r="AF19" s="66"/>
      <c r="AG19" s="66"/>
      <c r="AH19" s="66"/>
      <c r="AI19" s="66"/>
      <c r="AJ19" s="67"/>
      <c r="AK19" s="65"/>
      <c r="AL19" s="66"/>
      <c r="AM19" s="66"/>
      <c r="AN19" s="66"/>
      <c r="AO19" s="66"/>
      <c r="AP19" s="66"/>
      <c r="AQ19" s="67"/>
      <c r="AR19" s="65"/>
      <c r="AS19" s="66"/>
      <c r="AT19" s="66"/>
      <c r="AU19" s="66"/>
      <c r="AV19" s="66"/>
      <c r="AW19" s="66"/>
      <c r="AX19" s="67"/>
      <c r="AY19" s="65"/>
      <c r="AZ19" s="66"/>
      <c r="BA19" s="68"/>
      <c r="BB19" s="361"/>
      <c r="BC19" s="362"/>
      <c r="BD19" s="363"/>
      <c r="BE19" s="364"/>
      <c r="BF19" s="365"/>
      <c r="BG19" s="366"/>
      <c r="BH19" s="366"/>
      <c r="BI19" s="366"/>
      <c r="BJ19" s="367"/>
    </row>
    <row r="20" spans="2:62" ht="20.25" customHeight="1" x14ac:dyDescent="0.4">
      <c r="B20" s="375"/>
      <c r="C20" s="378"/>
      <c r="D20" s="379"/>
      <c r="E20" s="90"/>
      <c r="F20" s="91">
        <f>C19</f>
        <v>0</v>
      </c>
      <c r="G20" s="90"/>
      <c r="H20" s="91">
        <f>I19</f>
        <v>0</v>
      </c>
      <c r="I20" s="382"/>
      <c r="J20" s="383"/>
      <c r="K20" s="386"/>
      <c r="L20" s="387"/>
      <c r="M20" s="387"/>
      <c r="N20" s="379"/>
      <c r="O20" s="358"/>
      <c r="P20" s="359"/>
      <c r="Q20" s="359"/>
      <c r="R20" s="359"/>
      <c r="S20" s="360"/>
      <c r="T20" s="72" t="s">
        <v>106</v>
      </c>
      <c r="U20" s="73"/>
      <c r="V20" s="74"/>
      <c r="W20" s="95" t="str">
        <f>IF(W19="","",VLOOKUP(W19,#REF!,10,FALSE))</f>
        <v/>
      </c>
      <c r="X20" s="96" t="str">
        <f>IF(X19="","",VLOOKUP(X19,#REF!,10,FALSE))</f>
        <v/>
      </c>
      <c r="Y20" s="96" t="str">
        <f>IF(Y19="","",VLOOKUP(Y19,#REF!,10,FALSE))</f>
        <v/>
      </c>
      <c r="Z20" s="96" t="str">
        <f>IF(Z19="","",VLOOKUP(Z19,#REF!,10,FALSE))</f>
        <v/>
      </c>
      <c r="AA20" s="96" t="str">
        <f>IF(AA19="","",VLOOKUP(AA19,#REF!,10,FALSE))</f>
        <v/>
      </c>
      <c r="AB20" s="96" t="str">
        <f>IF(AB19="","",VLOOKUP(AB19,#REF!,10,FALSE))</f>
        <v/>
      </c>
      <c r="AC20" s="97" t="str">
        <f>IF(AC19="","",VLOOKUP(AC19,#REF!,10,FALSE))</f>
        <v/>
      </c>
      <c r="AD20" s="95" t="str">
        <f>IF(AD19="","",VLOOKUP(AD19,#REF!,10,FALSE))</f>
        <v/>
      </c>
      <c r="AE20" s="96" t="str">
        <f>IF(AE19="","",VLOOKUP(AE19,#REF!,10,FALSE))</f>
        <v/>
      </c>
      <c r="AF20" s="96" t="str">
        <f>IF(AF19="","",VLOOKUP(AF19,#REF!,10,FALSE))</f>
        <v/>
      </c>
      <c r="AG20" s="96" t="str">
        <f>IF(AG19="","",VLOOKUP(AG19,#REF!,10,FALSE))</f>
        <v/>
      </c>
      <c r="AH20" s="96" t="str">
        <f>IF(AH19="","",VLOOKUP(AH19,#REF!,10,FALSE))</f>
        <v/>
      </c>
      <c r="AI20" s="96" t="str">
        <f>IF(AI19="","",VLOOKUP(AI19,#REF!,10,FALSE))</f>
        <v/>
      </c>
      <c r="AJ20" s="97" t="str">
        <f>IF(AJ19="","",VLOOKUP(AJ19,#REF!,10,FALSE))</f>
        <v/>
      </c>
      <c r="AK20" s="95" t="str">
        <f>IF(AK19="","",VLOOKUP(AK19,#REF!,10,FALSE))</f>
        <v/>
      </c>
      <c r="AL20" s="96" t="str">
        <f>IF(AL19="","",VLOOKUP(AL19,#REF!,10,FALSE))</f>
        <v/>
      </c>
      <c r="AM20" s="96" t="str">
        <f>IF(AM19="","",VLOOKUP(AM19,#REF!,10,FALSE))</f>
        <v/>
      </c>
      <c r="AN20" s="96" t="str">
        <f>IF(AN19="","",VLOOKUP(AN19,#REF!,10,FALSE))</f>
        <v/>
      </c>
      <c r="AO20" s="96" t="str">
        <f>IF(AO19="","",VLOOKUP(AO19,#REF!,10,FALSE))</f>
        <v/>
      </c>
      <c r="AP20" s="96" t="str">
        <f>IF(AP19="","",VLOOKUP(AP19,#REF!,10,FALSE))</f>
        <v/>
      </c>
      <c r="AQ20" s="97" t="str">
        <f>IF(AQ19="","",VLOOKUP(AQ19,#REF!,10,FALSE))</f>
        <v/>
      </c>
      <c r="AR20" s="95" t="str">
        <f>IF(AR19="","",VLOOKUP(AR19,#REF!,10,FALSE))</f>
        <v/>
      </c>
      <c r="AS20" s="96" t="str">
        <f>IF(AS19="","",VLOOKUP(AS19,#REF!,10,FALSE))</f>
        <v/>
      </c>
      <c r="AT20" s="96" t="str">
        <f>IF(AT19="","",VLOOKUP(AT19,#REF!,10,FALSE))</f>
        <v/>
      </c>
      <c r="AU20" s="96" t="str">
        <f>IF(AU19="","",VLOOKUP(AU19,#REF!,10,FALSE))</f>
        <v/>
      </c>
      <c r="AV20" s="96" t="str">
        <f>IF(AV19="","",VLOOKUP(AV19,#REF!,10,FALSE))</f>
        <v/>
      </c>
      <c r="AW20" s="96" t="str">
        <f>IF(AW19="","",VLOOKUP(AW19,#REF!,10,FALSE))</f>
        <v/>
      </c>
      <c r="AX20" s="97" t="str">
        <f>IF(AX19="","",VLOOKUP(AX19,#REF!,10,FALSE))</f>
        <v/>
      </c>
      <c r="AY20" s="95" t="str">
        <f>IF(AY19="","",VLOOKUP(AY19,#REF!,10,FALSE))</f>
        <v/>
      </c>
      <c r="AZ20" s="96" t="str">
        <f>IF(AZ19="","",VLOOKUP(AZ19,#REF!,10,FALSE))</f>
        <v/>
      </c>
      <c r="BA20" s="96" t="str">
        <f>IF(BA19="","",VLOOKUP(BA19,#REF!,10,FALSE))</f>
        <v/>
      </c>
      <c r="BB20" s="371">
        <f>IF($BE$3="４週",SUM(W20:AX20),IF($BE$3="暦月",SUM(W20:BA20),""))</f>
        <v>0</v>
      </c>
      <c r="BC20" s="372"/>
      <c r="BD20" s="373">
        <f>IF($BE$3="４週",BB20/4,IF($BE$3="暦月",(BB20/($BE$8/7)),""))</f>
        <v>0</v>
      </c>
      <c r="BE20" s="372"/>
      <c r="BF20" s="368"/>
      <c r="BG20" s="369"/>
      <c r="BH20" s="369"/>
      <c r="BI20" s="369"/>
      <c r="BJ20" s="370"/>
    </row>
    <row r="21" spans="2:62" ht="20.25" customHeight="1" x14ac:dyDescent="0.4">
      <c r="B21" s="374">
        <f>B19+1</f>
        <v>3</v>
      </c>
      <c r="C21" s="376"/>
      <c r="D21" s="377"/>
      <c r="E21" s="90"/>
      <c r="F21" s="91"/>
      <c r="G21" s="90"/>
      <c r="H21" s="91"/>
      <c r="I21" s="380"/>
      <c r="J21" s="381"/>
      <c r="K21" s="384"/>
      <c r="L21" s="385"/>
      <c r="M21" s="385"/>
      <c r="N21" s="377"/>
      <c r="O21" s="358"/>
      <c r="P21" s="359"/>
      <c r="Q21" s="359"/>
      <c r="R21" s="359"/>
      <c r="S21" s="360"/>
      <c r="T21" s="75" t="s">
        <v>18</v>
      </c>
      <c r="U21" s="76"/>
      <c r="V21" s="77"/>
      <c r="W21" s="65"/>
      <c r="X21" s="66"/>
      <c r="Y21" s="66"/>
      <c r="Z21" s="66"/>
      <c r="AA21" s="66"/>
      <c r="AB21" s="66"/>
      <c r="AC21" s="67"/>
      <c r="AD21" s="65"/>
      <c r="AE21" s="66"/>
      <c r="AF21" s="66"/>
      <c r="AG21" s="66"/>
      <c r="AH21" s="66"/>
      <c r="AI21" s="66"/>
      <c r="AJ21" s="67"/>
      <c r="AK21" s="65"/>
      <c r="AL21" s="66"/>
      <c r="AM21" s="66"/>
      <c r="AN21" s="66"/>
      <c r="AO21" s="66"/>
      <c r="AP21" s="66"/>
      <c r="AQ21" s="67"/>
      <c r="AR21" s="65"/>
      <c r="AS21" s="66"/>
      <c r="AT21" s="66"/>
      <c r="AU21" s="66"/>
      <c r="AV21" s="66"/>
      <c r="AW21" s="66"/>
      <c r="AX21" s="67"/>
      <c r="AY21" s="65"/>
      <c r="AZ21" s="66"/>
      <c r="BA21" s="68"/>
      <c r="BB21" s="361"/>
      <c r="BC21" s="362"/>
      <c r="BD21" s="363"/>
      <c r="BE21" s="364"/>
      <c r="BF21" s="365"/>
      <c r="BG21" s="366"/>
      <c r="BH21" s="366"/>
      <c r="BI21" s="366"/>
      <c r="BJ21" s="367"/>
    </row>
    <row r="22" spans="2:62" ht="20.25" customHeight="1" x14ac:dyDescent="0.4">
      <c r="B22" s="375"/>
      <c r="C22" s="378"/>
      <c r="D22" s="379"/>
      <c r="E22" s="90"/>
      <c r="F22" s="91">
        <f>C21</f>
        <v>0</v>
      </c>
      <c r="G22" s="90"/>
      <c r="H22" s="91">
        <f>I21</f>
        <v>0</v>
      </c>
      <c r="I22" s="382"/>
      <c r="J22" s="383"/>
      <c r="K22" s="386"/>
      <c r="L22" s="387"/>
      <c r="M22" s="387"/>
      <c r="N22" s="379"/>
      <c r="O22" s="358"/>
      <c r="P22" s="359"/>
      <c r="Q22" s="359"/>
      <c r="R22" s="359"/>
      <c r="S22" s="360"/>
      <c r="T22" s="72" t="s">
        <v>106</v>
      </c>
      <c r="U22" s="73"/>
      <c r="V22" s="74"/>
      <c r="W22" s="95" t="str">
        <f>IF(W21="","",VLOOKUP(W21,#REF!,10,FALSE))</f>
        <v/>
      </c>
      <c r="X22" s="96" t="str">
        <f>IF(X21="","",VLOOKUP(X21,#REF!,10,FALSE))</f>
        <v/>
      </c>
      <c r="Y22" s="96" t="str">
        <f>IF(Y21="","",VLOOKUP(Y21,#REF!,10,FALSE))</f>
        <v/>
      </c>
      <c r="Z22" s="96" t="str">
        <f>IF(Z21="","",VLOOKUP(Z21,#REF!,10,FALSE))</f>
        <v/>
      </c>
      <c r="AA22" s="96" t="str">
        <f>IF(AA21="","",VLOOKUP(AA21,#REF!,10,FALSE))</f>
        <v/>
      </c>
      <c r="AB22" s="96" t="str">
        <f>IF(AB21="","",VLOOKUP(AB21,#REF!,10,FALSE))</f>
        <v/>
      </c>
      <c r="AC22" s="97" t="str">
        <f>IF(AC21="","",VLOOKUP(AC21,#REF!,10,FALSE))</f>
        <v/>
      </c>
      <c r="AD22" s="95" t="str">
        <f>IF(AD21="","",VLOOKUP(AD21,#REF!,10,FALSE))</f>
        <v/>
      </c>
      <c r="AE22" s="96" t="str">
        <f>IF(AE21="","",VLOOKUP(AE21,#REF!,10,FALSE))</f>
        <v/>
      </c>
      <c r="AF22" s="96" t="str">
        <f>IF(AF21="","",VLOOKUP(AF21,#REF!,10,FALSE))</f>
        <v/>
      </c>
      <c r="AG22" s="96" t="str">
        <f>IF(AG21="","",VLOOKUP(AG21,#REF!,10,FALSE))</f>
        <v/>
      </c>
      <c r="AH22" s="96" t="str">
        <f>IF(AH21="","",VLOOKUP(AH21,#REF!,10,FALSE))</f>
        <v/>
      </c>
      <c r="AI22" s="96" t="str">
        <f>IF(AI21="","",VLOOKUP(AI21,#REF!,10,FALSE))</f>
        <v/>
      </c>
      <c r="AJ22" s="97" t="str">
        <f>IF(AJ21="","",VLOOKUP(AJ21,#REF!,10,FALSE))</f>
        <v/>
      </c>
      <c r="AK22" s="95" t="str">
        <f>IF(AK21="","",VLOOKUP(AK21,#REF!,10,FALSE))</f>
        <v/>
      </c>
      <c r="AL22" s="96" t="str">
        <f>IF(AL21="","",VLOOKUP(AL21,#REF!,10,FALSE))</f>
        <v/>
      </c>
      <c r="AM22" s="96" t="str">
        <f>IF(AM21="","",VLOOKUP(AM21,#REF!,10,FALSE))</f>
        <v/>
      </c>
      <c r="AN22" s="96" t="str">
        <f>IF(AN21="","",VLOOKUP(AN21,#REF!,10,FALSE))</f>
        <v/>
      </c>
      <c r="AO22" s="96" t="str">
        <f>IF(AO21="","",VLOOKUP(AO21,#REF!,10,FALSE))</f>
        <v/>
      </c>
      <c r="AP22" s="96" t="str">
        <f>IF(AP21="","",VLOOKUP(AP21,#REF!,10,FALSE))</f>
        <v/>
      </c>
      <c r="AQ22" s="97" t="str">
        <f>IF(AQ21="","",VLOOKUP(AQ21,#REF!,10,FALSE))</f>
        <v/>
      </c>
      <c r="AR22" s="95" t="str">
        <f>IF(AR21="","",VLOOKUP(AR21,#REF!,10,FALSE))</f>
        <v/>
      </c>
      <c r="AS22" s="96" t="str">
        <f>IF(AS21="","",VLOOKUP(AS21,#REF!,10,FALSE))</f>
        <v/>
      </c>
      <c r="AT22" s="96" t="str">
        <f>IF(AT21="","",VLOOKUP(AT21,#REF!,10,FALSE))</f>
        <v/>
      </c>
      <c r="AU22" s="96" t="str">
        <f>IF(AU21="","",VLOOKUP(AU21,#REF!,10,FALSE))</f>
        <v/>
      </c>
      <c r="AV22" s="96" t="str">
        <f>IF(AV21="","",VLOOKUP(AV21,#REF!,10,FALSE))</f>
        <v/>
      </c>
      <c r="AW22" s="96" t="str">
        <f>IF(AW21="","",VLOOKUP(AW21,#REF!,10,FALSE))</f>
        <v/>
      </c>
      <c r="AX22" s="97" t="str">
        <f>IF(AX21="","",VLOOKUP(AX21,#REF!,10,FALSE))</f>
        <v/>
      </c>
      <c r="AY22" s="95" t="str">
        <f>IF(AY21="","",VLOOKUP(AY21,#REF!,10,FALSE))</f>
        <v/>
      </c>
      <c r="AZ22" s="96" t="str">
        <f>IF(AZ21="","",VLOOKUP(AZ21,#REF!,10,FALSE))</f>
        <v/>
      </c>
      <c r="BA22" s="96" t="str">
        <f>IF(BA21="","",VLOOKUP(BA21,#REF!,10,FALSE))</f>
        <v/>
      </c>
      <c r="BB22" s="371">
        <f>IF($BE$3="４週",SUM(W22:AX22),IF($BE$3="暦月",SUM(W22:BA22),""))</f>
        <v>0</v>
      </c>
      <c r="BC22" s="372"/>
      <c r="BD22" s="373">
        <f>IF($BE$3="４週",BB22/4,IF($BE$3="暦月",(BB22/($BE$8/7)),""))</f>
        <v>0</v>
      </c>
      <c r="BE22" s="372"/>
      <c r="BF22" s="368"/>
      <c r="BG22" s="369"/>
      <c r="BH22" s="369"/>
      <c r="BI22" s="369"/>
      <c r="BJ22" s="370"/>
    </row>
    <row r="23" spans="2:62" ht="20.25" customHeight="1" x14ac:dyDescent="0.4">
      <c r="B23" s="374">
        <f>B21+1</f>
        <v>4</v>
      </c>
      <c r="C23" s="376"/>
      <c r="D23" s="377"/>
      <c r="E23" s="90"/>
      <c r="F23" s="91"/>
      <c r="G23" s="90"/>
      <c r="H23" s="91"/>
      <c r="I23" s="380"/>
      <c r="J23" s="381"/>
      <c r="K23" s="384"/>
      <c r="L23" s="385"/>
      <c r="M23" s="385"/>
      <c r="N23" s="377"/>
      <c r="O23" s="358"/>
      <c r="P23" s="359"/>
      <c r="Q23" s="359"/>
      <c r="R23" s="359"/>
      <c r="S23" s="360"/>
      <c r="T23" s="75" t="s">
        <v>18</v>
      </c>
      <c r="U23" s="76"/>
      <c r="V23" s="77"/>
      <c r="W23" s="65"/>
      <c r="X23" s="66"/>
      <c r="Y23" s="66"/>
      <c r="Z23" s="66"/>
      <c r="AA23" s="66"/>
      <c r="AB23" s="66"/>
      <c r="AC23" s="67"/>
      <c r="AD23" s="65"/>
      <c r="AE23" s="66"/>
      <c r="AF23" s="66"/>
      <c r="AG23" s="66"/>
      <c r="AH23" s="66"/>
      <c r="AI23" s="66"/>
      <c r="AJ23" s="67"/>
      <c r="AK23" s="65"/>
      <c r="AL23" s="66"/>
      <c r="AM23" s="66"/>
      <c r="AN23" s="66"/>
      <c r="AO23" s="66"/>
      <c r="AP23" s="66"/>
      <c r="AQ23" s="67"/>
      <c r="AR23" s="65"/>
      <c r="AS23" s="66"/>
      <c r="AT23" s="66"/>
      <c r="AU23" s="66"/>
      <c r="AV23" s="66"/>
      <c r="AW23" s="66"/>
      <c r="AX23" s="67"/>
      <c r="AY23" s="65"/>
      <c r="AZ23" s="66"/>
      <c r="BA23" s="68"/>
      <c r="BB23" s="361"/>
      <c r="BC23" s="362"/>
      <c r="BD23" s="363"/>
      <c r="BE23" s="364"/>
      <c r="BF23" s="365"/>
      <c r="BG23" s="366"/>
      <c r="BH23" s="366"/>
      <c r="BI23" s="366"/>
      <c r="BJ23" s="367"/>
    </row>
    <row r="24" spans="2:62" ht="20.25" customHeight="1" x14ac:dyDescent="0.4">
      <c r="B24" s="375"/>
      <c r="C24" s="378"/>
      <c r="D24" s="379"/>
      <c r="E24" s="90"/>
      <c r="F24" s="91">
        <f>C23</f>
        <v>0</v>
      </c>
      <c r="G24" s="90"/>
      <c r="H24" s="91">
        <f>I23</f>
        <v>0</v>
      </c>
      <c r="I24" s="382"/>
      <c r="J24" s="383"/>
      <c r="K24" s="386"/>
      <c r="L24" s="387"/>
      <c r="M24" s="387"/>
      <c r="N24" s="379"/>
      <c r="O24" s="358"/>
      <c r="P24" s="359"/>
      <c r="Q24" s="359"/>
      <c r="R24" s="359"/>
      <c r="S24" s="360"/>
      <c r="T24" s="72" t="s">
        <v>106</v>
      </c>
      <c r="U24" s="73"/>
      <c r="V24" s="74"/>
      <c r="W24" s="95" t="str">
        <f>IF(W23="","",VLOOKUP(W23,#REF!,10,FALSE))</f>
        <v/>
      </c>
      <c r="X24" s="96" t="str">
        <f>IF(X23="","",VLOOKUP(X23,#REF!,10,FALSE))</f>
        <v/>
      </c>
      <c r="Y24" s="96" t="str">
        <f>IF(Y23="","",VLOOKUP(Y23,#REF!,10,FALSE))</f>
        <v/>
      </c>
      <c r="Z24" s="96" t="str">
        <f>IF(Z23="","",VLOOKUP(Z23,#REF!,10,FALSE))</f>
        <v/>
      </c>
      <c r="AA24" s="96" t="str">
        <f>IF(AA23="","",VLOOKUP(AA23,#REF!,10,FALSE))</f>
        <v/>
      </c>
      <c r="AB24" s="96" t="str">
        <f>IF(AB23="","",VLOOKUP(AB23,#REF!,10,FALSE))</f>
        <v/>
      </c>
      <c r="AC24" s="97" t="str">
        <f>IF(AC23="","",VLOOKUP(AC23,#REF!,10,FALSE))</f>
        <v/>
      </c>
      <c r="AD24" s="95" t="str">
        <f>IF(AD23="","",VLOOKUP(AD23,#REF!,10,FALSE))</f>
        <v/>
      </c>
      <c r="AE24" s="96" t="str">
        <f>IF(AE23="","",VLOOKUP(AE23,#REF!,10,FALSE))</f>
        <v/>
      </c>
      <c r="AF24" s="96" t="str">
        <f>IF(AF23="","",VLOOKUP(AF23,#REF!,10,FALSE))</f>
        <v/>
      </c>
      <c r="AG24" s="96" t="str">
        <f>IF(AG23="","",VLOOKUP(AG23,#REF!,10,FALSE))</f>
        <v/>
      </c>
      <c r="AH24" s="96" t="str">
        <f>IF(AH23="","",VLOOKUP(AH23,#REF!,10,FALSE))</f>
        <v/>
      </c>
      <c r="AI24" s="96" t="str">
        <f>IF(AI23="","",VLOOKUP(AI23,#REF!,10,FALSE))</f>
        <v/>
      </c>
      <c r="AJ24" s="97" t="str">
        <f>IF(AJ23="","",VLOOKUP(AJ23,#REF!,10,FALSE))</f>
        <v/>
      </c>
      <c r="AK24" s="95" t="str">
        <f>IF(AK23="","",VLOOKUP(AK23,#REF!,10,FALSE))</f>
        <v/>
      </c>
      <c r="AL24" s="96" t="str">
        <f>IF(AL23="","",VLOOKUP(AL23,#REF!,10,FALSE))</f>
        <v/>
      </c>
      <c r="AM24" s="96" t="str">
        <f>IF(AM23="","",VLOOKUP(AM23,#REF!,10,FALSE))</f>
        <v/>
      </c>
      <c r="AN24" s="96" t="str">
        <f>IF(AN23="","",VLOOKUP(AN23,#REF!,10,FALSE))</f>
        <v/>
      </c>
      <c r="AO24" s="96" t="str">
        <f>IF(AO23="","",VLOOKUP(AO23,#REF!,10,FALSE))</f>
        <v/>
      </c>
      <c r="AP24" s="96" t="str">
        <f>IF(AP23="","",VLOOKUP(AP23,#REF!,10,FALSE))</f>
        <v/>
      </c>
      <c r="AQ24" s="97" t="str">
        <f>IF(AQ23="","",VLOOKUP(AQ23,#REF!,10,FALSE))</f>
        <v/>
      </c>
      <c r="AR24" s="95" t="str">
        <f>IF(AR23="","",VLOOKUP(AR23,#REF!,10,FALSE))</f>
        <v/>
      </c>
      <c r="AS24" s="96" t="str">
        <f>IF(AS23="","",VLOOKUP(AS23,#REF!,10,FALSE))</f>
        <v/>
      </c>
      <c r="AT24" s="96" t="str">
        <f>IF(AT23="","",VLOOKUP(AT23,#REF!,10,FALSE))</f>
        <v/>
      </c>
      <c r="AU24" s="96" t="str">
        <f>IF(AU23="","",VLOOKUP(AU23,#REF!,10,FALSE))</f>
        <v/>
      </c>
      <c r="AV24" s="96" t="str">
        <f>IF(AV23="","",VLOOKUP(AV23,#REF!,10,FALSE))</f>
        <v/>
      </c>
      <c r="AW24" s="96" t="str">
        <f>IF(AW23="","",VLOOKUP(AW23,#REF!,10,FALSE))</f>
        <v/>
      </c>
      <c r="AX24" s="97" t="str">
        <f>IF(AX23="","",VLOOKUP(AX23,#REF!,10,FALSE))</f>
        <v/>
      </c>
      <c r="AY24" s="95" t="str">
        <f>IF(AY23="","",VLOOKUP(AY23,#REF!,10,FALSE))</f>
        <v/>
      </c>
      <c r="AZ24" s="96" t="str">
        <f>IF(AZ23="","",VLOOKUP(AZ23,#REF!,10,FALSE))</f>
        <v/>
      </c>
      <c r="BA24" s="96" t="str">
        <f>IF(BA23="","",VLOOKUP(BA23,#REF!,10,FALSE))</f>
        <v/>
      </c>
      <c r="BB24" s="371">
        <f>IF($BE$3="４週",SUM(W24:AX24),IF($BE$3="暦月",SUM(W24:BA24),""))</f>
        <v>0</v>
      </c>
      <c r="BC24" s="372"/>
      <c r="BD24" s="373">
        <f>IF($BE$3="４週",BB24/4,IF($BE$3="暦月",(BB24/($BE$8/7)),""))</f>
        <v>0</v>
      </c>
      <c r="BE24" s="372"/>
      <c r="BF24" s="368"/>
      <c r="BG24" s="369"/>
      <c r="BH24" s="369"/>
      <c r="BI24" s="369"/>
      <c r="BJ24" s="370"/>
    </row>
    <row r="25" spans="2:62" ht="20.25" customHeight="1" x14ac:dyDescent="0.4">
      <c r="B25" s="374">
        <f>B23+1</f>
        <v>5</v>
      </c>
      <c r="C25" s="376"/>
      <c r="D25" s="377"/>
      <c r="E25" s="90"/>
      <c r="F25" s="91"/>
      <c r="G25" s="90"/>
      <c r="H25" s="91"/>
      <c r="I25" s="380"/>
      <c r="J25" s="381"/>
      <c r="K25" s="384"/>
      <c r="L25" s="385"/>
      <c r="M25" s="385"/>
      <c r="N25" s="377"/>
      <c r="O25" s="358"/>
      <c r="P25" s="359"/>
      <c r="Q25" s="359"/>
      <c r="R25" s="359"/>
      <c r="S25" s="360"/>
      <c r="T25" s="75" t="s">
        <v>18</v>
      </c>
      <c r="U25" s="76"/>
      <c r="V25" s="77"/>
      <c r="W25" s="65"/>
      <c r="X25" s="66"/>
      <c r="Y25" s="66"/>
      <c r="Z25" s="66"/>
      <c r="AA25" s="66"/>
      <c r="AB25" s="66"/>
      <c r="AC25" s="67"/>
      <c r="AD25" s="65"/>
      <c r="AE25" s="66"/>
      <c r="AF25" s="66"/>
      <c r="AG25" s="66"/>
      <c r="AH25" s="66"/>
      <c r="AI25" s="66"/>
      <c r="AJ25" s="67"/>
      <c r="AK25" s="65"/>
      <c r="AL25" s="66"/>
      <c r="AM25" s="66"/>
      <c r="AN25" s="66"/>
      <c r="AO25" s="66"/>
      <c r="AP25" s="66"/>
      <c r="AQ25" s="67"/>
      <c r="AR25" s="65"/>
      <c r="AS25" s="66"/>
      <c r="AT25" s="66"/>
      <c r="AU25" s="66"/>
      <c r="AV25" s="66"/>
      <c r="AW25" s="66"/>
      <c r="AX25" s="67"/>
      <c r="AY25" s="65"/>
      <c r="AZ25" s="66"/>
      <c r="BA25" s="68"/>
      <c r="BB25" s="361"/>
      <c r="BC25" s="362"/>
      <c r="BD25" s="363"/>
      <c r="BE25" s="364"/>
      <c r="BF25" s="365"/>
      <c r="BG25" s="366"/>
      <c r="BH25" s="366"/>
      <c r="BI25" s="366"/>
      <c r="BJ25" s="367"/>
    </row>
    <row r="26" spans="2:62" ht="20.25" customHeight="1" x14ac:dyDescent="0.4">
      <c r="B26" s="375"/>
      <c r="C26" s="378"/>
      <c r="D26" s="379"/>
      <c r="E26" s="90"/>
      <c r="F26" s="91">
        <f>C25</f>
        <v>0</v>
      </c>
      <c r="G26" s="90"/>
      <c r="H26" s="91">
        <f>I25</f>
        <v>0</v>
      </c>
      <c r="I26" s="382"/>
      <c r="J26" s="383"/>
      <c r="K26" s="386"/>
      <c r="L26" s="387"/>
      <c r="M26" s="387"/>
      <c r="N26" s="379"/>
      <c r="O26" s="358"/>
      <c r="P26" s="359"/>
      <c r="Q26" s="359"/>
      <c r="R26" s="359"/>
      <c r="S26" s="360"/>
      <c r="T26" s="115" t="s">
        <v>106</v>
      </c>
      <c r="U26" s="79"/>
      <c r="V26" s="116"/>
      <c r="W26" s="95" t="str">
        <f>IF(W25="","",VLOOKUP(W25,#REF!,10,FALSE))</f>
        <v/>
      </c>
      <c r="X26" s="96" t="str">
        <f>IF(X25="","",VLOOKUP(X25,#REF!,10,FALSE))</f>
        <v/>
      </c>
      <c r="Y26" s="96" t="str">
        <f>IF(Y25="","",VLOOKUP(Y25,#REF!,10,FALSE))</f>
        <v/>
      </c>
      <c r="Z26" s="96" t="str">
        <f>IF(Z25="","",VLOOKUP(Z25,#REF!,10,FALSE))</f>
        <v/>
      </c>
      <c r="AA26" s="96" t="str">
        <f>IF(AA25="","",VLOOKUP(AA25,#REF!,10,FALSE))</f>
        <v/>
      </c>
      <c r="AB26" s="96" t="str">
        <f>IF(AB25="","",VLOOKUP(AB25,#REF!,10,FALSE))</f>
        <v/>
      </c>
      <c r="AC26" s="97" t="str">
        <f>IF(AC25="","",VLOOKUP(AC25,#REF!,10,FALSE))</f>
        <v/>
      </c>
      <c r="AD26" s="95" t="str">
        <f>IF(AD25="","",VLOOKUP(AD25,#REF!,10,FALSE))</f>
        <v/>
      </c>
      <c r="AE26" s="96" t="str">
        <f>IF(AE25="","",VLOOKUP(AE25,#REF!,10,FALSE))</f>
        <v/>
      </c>
      <c r="AF26" s="96" t="str">
        <f>IF(AF25="","",VLOOKUP(AF25,#REF!,10,FALSE))</f>
        <v/>
      </c>
      <c r="AG26" s="96" t="str">
        <f>IF(AG25="","",VLOOKUP(AG25,#REF!,10,FALSE))</f>
        <v/>
      </c>
      <c r="AH26" s="96" t="str">
        <f>IF(AH25="","",VLOOKUP(AH25,#REF!,10,FALSE))</f>
        <v/>
      </c>
      <c r="AI26" s="96" t="str">
        <f>IF(AI25="","",VLOOKUP(AI25,#REF!,10,FALSE))</f>
        <v/>
      </c>
      <c r="AJ26" s="97" t="str">
        <f>IF(AJ25="","",VLOOKUP(AJ25,#REF!,10,FALSE))</f>
        <v/>
      </c>
      <c r="AK26" s="95" t="str">
        <f>IF(AK25="","",VLOOKUP(AK25,#REF!,10,FALSE))</f>
        <v/>
      </c>
      <c r="AL26" s="96" t="str">
        <f>IF(AL25="","",VLOOKUP(AL25,#REF!,10,FALSE))</f>
        <v/>
      </c>
      <c r="AM26" s="96" t="str">
        <f>IF(AM25="","",VLOOKUP(AM25,#REF!,10,FALSE))</f>
        <v/>
      </c>
      <c r="AN26" s="96" t="str">
        <f>IF(AN25="","",VLOOKUP(AN25,#REF!,10,FALSE))</f>
        <v/>
      </c>
      <c r="AO26" s="96" t="str">
        <f>IF(AO25="","",VLOOKUP(AO25,#REF!,10,FALSE))</f>
        <v/>
      </c>
      <c r="AP26" s="96" t="str">
        <f>IF(AP25="","",VLOOKUP(AP25,#REF!,10,FALSE))</f>
        <v/>
      </c>
      <c r="AQ26" s="97" t="str">
        <f>IF(AQ25="","",VLOOKUP(AQ25,#REF!,10,FALSE))</f>
        <v/>
      </c>
      <c r="AR26" s="95" t="str">
        <f>IF(AR25="","",VLOOKUP(AR25,#REF!,10,FALSE))</f>
        <v/>
      </c>
      <c r="AS26" s="96" t="str">
        <f>IF(AS25="","",VLOOKUP(AS25,#REF!,10,FALSE))</f>
        <v/>
      </c>
      <c r="AT26" s="96" t="str">
        <f>IF(AT25="","",VLOOKUP(AT25,#REF!,10,FALSE))</f>
        <v/>
      </c>
      <c r="AU26" s="96" t="str">
        <f>IF(AU25="","",VLOOKUP(AU25,#REF!,10,FALSE))</f>
        <v/>
      </c>
      <c r="AV26" s="96" t="str">
        <f>IF(AV25="","",VLOOKUP(AV25,#REF!,10,FALSE))</f>
        <v/>
      </c>
      <c r="AW26" s="96" t="str">
        <f>IF(AW25="","",VLOOKUP(AW25,#REF!,10,FALSE))</f>
        <v/>
      </c>
      <c r="AX26" s="97" t="str">
        <f>IF(AX25="","",VLOOKUP(AX25,#REF!,10,FALSE))</f>
        <v/>
      </c>
      <c r="AY26" s="95" t="str">
        <f>IF(AY25="","",VLOOKUP(AY25,#REF!,10,FALSE))</f>
        <v/>
      </c>
      <c r="AZ26" s="96" t="str">
        <f>IF(AZ25="","",VLOOKUP(AZ25,#REF!,10,FALSE))</f>
        <v/>
      </c>
      <c r="BA26" s="96" t="str">
        <f>IF(BA25="","",VLOOKUP(BA25,#REF!,10,FALSE))</f>
        <v/>
      </c>
      <c r="BB26" s="371">
        <f>IF($BE$3="４週",SUM(W26:AX26),IF($BE$3="暦月",SUM(W26:BA26),""))</f>
        <v>0</v>
      </c>
      <c r="BC26" s="372"/>
      <c r="BD26" s="373">
        <f>IF($BE$3="４週",BB26/4,IF($BE$3="暦月",(BB26/($BE$8/7)),""))</f>
        <v>0</v>
      </c>
      <c r="BE26" s="372"/>
      <c r="BF26" s="368"/>
      <c r="BG26" s="369"/>
      <c r="BH26" s="369"/>
      <c r="BI26" s="369"/>
      <c r="BJ26" s="370"/>
    </row>
    <row r="27" spans="2:62" ht="20.25" customHeight="1" x14ac:dyDescent="0.4">
      <c r="B27" s="374">
        <f>B25+1</f>
        <v>6</v>
      </c>
      <c r="C27" s="376"/>
      <c r="D27" s="377"/>
      <c r="E27" s="90"/>
      <c r="F27" s="91"/>
      <c r="G27" s="90"/>
      <c r="H27" s="91"/>
      <c r="I27" s="380"/>
      <c r="J27" s="381"/>
      <c r="K27" s="384"/>
      <c r="L27" s="385"/>
      <c r="M27" s="385"/>
      <c r="N27" s="377"/>
      <c r="O27" s="358"/>
      <c r="P27" s="359"/>
      <c r="Q27" s="359"/>
      <c r="R27" s="359"/>
      <c r="S27" s="360"/>
      <c r="T27" s="114" t="s">
        <v>18</v>
      </c>
      <c r="V27" s="78"/>
      <c r="W27" s="65"/>
      <c r="X27" s="66"/>
      <c r="Y27" s="66"/>
      <c r="Z27" s="66"/>
      <c r="AA27" s="66"/>
      <c r="AB27" s="66"/>
      <c r="AC27" s="67"/>
      <c r="AD27" s="65"/>
      <c r="AE27" s="66"/>
      <c r="AF27" s="66"/>
      <c r="AG27" s="66"/>
      <c r="AH27" s="66"/>
      <c r="AI27" s="66"/>
      <c r="AJ27" s="67"/>
      <c r="AK27" s="65"/>
      <c r="AL27" s="66"/>
      <c r="AM27" s="66"/>
      <c r="AN27" s="66"/>
      <c r="AO27" s="66"/>
      <c r="AP27" s="66"/>
      <c r="AQ27" s="67"/>
      <c r="AR27" s="65"/>
      <c r="AS27" s="66"/>
      <c r="AT27" s="66"/>
      <c r="AU27" s="66"/>
      <c r="AV27" s="66"/>
      <c r="AW27" s="66"/>
      <c r="AX27" s="67"/>
      <c r="AY27" s="65"/>
      <c r="AZ27" s="66"/>
      <c r="BA27" s="68"/>
      <c r="BB27" s="361"/>
      <c r="BC27" s="362"/>
      <c r="BD27" s="363"/>
      <c r="BE27" s="364"/>
      <c r="BF27" s="365"/>
      <c r="BG27" s="366"/>
      <c r="BH27" s="366"/>
      <c r="BI27" s="366"/>
      <c r="BJ27" s="367"/>
    </row>
    <row r="28" spans="2:62" ht="20.25" customHeight="1" x14ac:dyDescent="0.4">
      <c r="B28" s="375"/>
      <c r="C28" s="378"/>
      <c r="D28" s="379"/>
      <c r="E28" s="90"/>
      <c r="F28" s="91">
        <f>C27</f>
        <v>0</v>
      </c>
      <c r="G28" s="90"/>
      <c r="H28" s="91">
        <f>I27</f>
        <v>0</v>
      </c>
      <c r="I28" s="382"/>
      <c r="J28" s="383"/>
      <c r="K28" s="386"/>
      <c r="L28" s="387"/>
      <c r="M28" s="387"/>
      <c r="N28" s="379"/>
      <c r="O28" s="358"/>
      <c r="P28" s="359"/>
      <c r="Q28" s="359"/>
      <c r="R28" s="359"/>
      <c r="S28" s="360"/>
      <c r="T28" s="72" t="s">
        <v>106</v>
      </c>
      <c r="U28" s="73"/>
      <c r="V28" s="74"/>
      <c r="W28" s="95" t="str">
        <f>IF(W27="","",VLOOKUP(W27,#REF!,10,FALSE))</f>
        <v/>
      </c>
      <c r="X28" s="96" t="str">
        <f>IF(X27="","",VLOOKUP(X27,#REF!,10,FALSE))</f>
        <v/>
      </c>
      <c r="Y28" s="96" t="str">
        <f>IF(Y27="","",VLOOKUP(Y27,#REF!,10,FALSE))</f>
        <v/>
      </c>
      <c r="Z28" s="96" t="str">
        <f>IF(Z27="","",VLOOKUP(Z27,#REF!,10,FALSE))</f>
        <v/>
      </c>
      <c r="AA28" s="96" t="str">
        <f>IF(AA27="","",VLOOKUP(AA27,#REF!,10,FALSE))</f>
        <v/>
      </c>
      <c r="AB28" s="96" t="str">
        <f>IF(AB27="","",VLOOKUP(AB27,#REF!,10,FALSE))</f>
        <v/>
      </c>
      <c r="AC28" s="97" t="str">
        <f>IF(AC27="","",VLOOKUP(AC27,#REF!,10,FALSE))</f>
        <v/>
      </c>
      <c r="AD28" s="95" t="str">
        <f>IF(AD27="","",VLOOKUP(AD27,#REF!,10,FALSE))</f>
        <v/>
      </c>
      <c r="AE28" s="96" t="str">
        <f>IF(AE27="","",VLOOKUP(AE27,#REF!,10,FALSE))</f>
        <v/>
      </c>
      <c r="AF28" s="96" t="str">
        <f>IF(AF27="","",VLOOKUP(AF27,#REF!,10,FALSE))</f>
        <v/>
      </c>
      <c r="AG28" s="96" t="str">
        <f>IF(AG27="","",VLOOKUP(AG27,#REF!,10,FALSE))</f>
        <v/>
      </c>
      <c r="AH28" s="96" t="str">
        <f>IF(AH27="","",VLOOKUP(AH27,#REF!,10,FALSE))</f>
        <v/>
      </c>
      <c r="AI28" s="96" t="str">
        <f>IF(AI27="","",VLOOKUP(AI27,#REF!,10,FALSE))</f>
        <v/>
      </c>
      <c r="AJ28" s="97" t="str">
        <f>IF(AJ27="","",VLOOKUP(AJ27,#REF!,10,FALSE))</f>
        <v/>
      </c>
      <c r="AK28" s="95" t="str">
        <f>IF(AK27="","",VLOOKUP(AK27,#REF!,10,FALSE))</f>
        <v/>
      </c>
      <c r="AL28" s="96" t="str">
        <f>IF(AL27="","",VLOOKUP(AL27,#REF!,10,FALSE))</f>
        <v/>
      </c>
      <c r="AM28" s="96" t="str">
        <f>IF(AM27="","",VLOOKUP(AM27,#REF!,10,FALSE))</f>
        <v/>
      </c>
      <c r="AN28" s="96" t="str">
        <f>IF(AN27="","",VLOOKUP(AN27,#REF!,10,FALSE))</f>
        <v/>
      </c>
      <c r="AO28" s="96" t="str">
        <f>IF(AO27="","",VLOOKUP(AO27,#REF!,10,FALSE))</f>
        <v/>
      </c>
      <c r="AP28" s="96" t="str">
        <f>IF(AP27="","",VLOOKUP(AP27,#REF!,10,FALSE))</f>
        <v/>
      </c>
      <c r="AQ28" s="97" t="str">
        <f>IF(AQ27="","",VLOOKUP(AQ27,#REF!,10,FALSE))</f>
        <v/>
      </c>
      <c r="AR28" s="95" t="str">
        <f>IF(AR27="","",VLOOKUP(AR27,#REF!,10,FALSE))</f>
        <v/>
      </c>
      <c r="AS28" s="96" t="str">
        <f>IF(AS27="","",VLOOKUP(AS27,#REF!,10,FALSE))</f>
        <v/>
      </c>
      <c r="AT28" s="96" t="str">
        <f>IF(AT27="","",VLOOKUP(AT27,#REF!,10,FALSE))</f>
        <v/>
      </c>
      <c r="AU28" s="96" t="str">
        <f>IF(AU27="","",VLOOKUP(AU27,#REF!,10,FALSE))</f>
        <v/>
      </c>
      <c r="AV28" s="96" t="str">
        <f>IF(AV27="","",VLOOKUP(AV27,#REF!,10,FALSE))</f>
        <v/>
      </c>
      <c r="AW28" s="96" t="str">
        <f>IF(AW27="","",VLOOKUP(AW27,#REF!,10,FALSE))</f>
        <v/>
      </c>
      <c r="AX28" s="97" t="str">
        <f>IF(AX27="","",VLOOKUP(AX27,#REF!,10,FALSE))</f>
        <v/>
      </c>
      <c r="AY28" s="95" t="str">
        <f>IF(AY27="","",VLOOKUP(AY27,#REF!,10,FALSE))</f>
        <v/>
      </c>
      <c r="AZ28" s="96" t="str">
        <f>IF(AZ27="","",VLOOKUP(AZ27,#REF!,10,FALSE))</f>
        <v/>
      </c>
      <c r="BA28" s="96" t="str">
        <f>IF(BA27="","",VLOOKUP(BA27,#REF!,10,FALSE))</f>
        <v/>
      </c>
      <c r="BB28" s="371">
        <f>IF($BE$3="４週",SUM(W28:AX28),IF($BE$3="暦月",SUM(W28:BA28),""))</f>
        <v>0</v>
      </c>
      <c r="BC28" s="372"/>
      <c r="BD28" s="373">
        <f>IF($BE$3="４週",BB28/4,IF($BE$3="暦月",(BB28/($BE$8/7)),""))</f>
        <v>0</v>
      </c>
      <c r="BE28" s="372"/>
      <c r="BF28" s="368"/>
      <c r="BG28" s="369"/>
      <c r="BH28" s="369"/>
      <c r="BI28" s="369"/>
      <c r="BJ28" s="370"/>
    </row>
    <row r="29" spans="2:62" ht="20.25" customHeight="1" x14ac:dyDescent="0.4">
      <c r="B29" s="374">
        <f>B27+1</f>
        <v>7</v>
      </c>
      <c r="C29" s="376"/>
      <c r="D29" s="377"/>
      <c r="E29" s="90"/>
      <c r="F29" s="91"/>
      <c r="G29" s="90"/>
      <c r="H29" s="91"/>
      <c r="I29" s="380"/>
      <c r="J29" s="381"/>
      <c r="K29" s="384"/>
      <c r="L29" s="385"/>
      <c r="M29" s="385"/>
      <c r="N29" s="377"/>
      <c r="O29" s="358"/>
      <c r="P29" s="359"/>
      <c r="Q29" s="359"/>
      <c r="R29" s="359"/>
      <c r="S29" s="360"/>
      <c r="T29" s="75" t="s">
        <v>18</v>
      </c>
      <c r="U29" s="76"/>
      <c r="V29" s="77"/>
      <c r="W29" s="65"/>
      <c r="X29" s="66"/>
      <c r="Y29" s="66"/>
      <c r="Z29" s="66"/>
      <c r="AA29" s="66"/>
      <c r="AB29" s="66"/>
      <c r="AC29" s="67"/>
      <c r="AD29" s="65"/>
      <c r="AE29" s="66"/>
      <c r="AF29" s="66"/>
      <c r="AG29" s="66"/>
      <c r="AH29" s="66"/>
      <c r="AI29" s="66"/>
      <c r="AJ29" s="67"/>
      <c r="AK29" s="65"/>
      <c r="AL29" s="66"/>
      <c r="AM29" s="66"/>
      <c r="AN29" s="66"/>
      <c r="AO29" s="66"/>
      <c r="AP29" s="66"/>
      <c r="AQ29" s="67"/>
      <c r="AR29" s="65"/>
      <c r="AS29" s="66"/>
      <c r="AT29" s="66"/>
      <c r="AU29" s="66"/>
      <c r="AV29" s="66"/>
      <c r="AW29" s="66"/>
      <c r="AX29" s="67"/>
      <c r="AY29" s="65"/>
      <c r="AZ29" s="66"/>
      <c r="BA29" s="68"/>
      <c r="BB29" s="361"/>
      <c r="BC29" s="362"/>
      <c r="BD29" s="363"/>
      <c r="BE29" s="364"/>
      <c r="BF29" s="365"/>
      <c r="BG29" s="366"/>
      <c r="BH29" s="366"/>
      <c r="BI29" s="366"/>
      <c r="BJ29" s="367"/>
    </row>
    <row r="30" spans="2:62" ht="20.25" customHeight="1" x14ac:dyDescent="0.4">
      <c r="B30" s="375"/>
      <c r="C30" s="378"/>
      <c r="D30" s="379"/>
      <c r="E30" s="90"/>
      <c r="F30" s="91">
        <f>C29</f>
        <v>0</v>
      </c>
      <c r="G30" s="90"/>
      <c r="H30" s="91">
        <f>I29</f>
        <v>0</v>
      </c>
      <c r="I30" s="382"/>
      <c r="J30" s="383"/>
      <c r="K30" s="386"/>
      <c r="L30" s="387"/>
      <c r="M30" s="387"/>
      <c r="N30" s="379"/>
      <c r="O30" s="358"/>
      <c r="P30" s="359"/>
      <c r="Q30" s="359"/>
      <c r="R30" s="359"/>
      <c r="S30" s="360"/>
      <c r="T30" s="72" t="s">
        <v>106</v>
      </c>
      <c r="U30" s="73"/>
      <c r="V30" s="74"/>
      <c r="W30" s="95" t="str">
        <f>IF(W29="","",VLOOKUP(W29,#REF!,10,FALSE))</f>
        <v/>
      </c>
      <c r="X30" s="96" t="str">
        <f>IF(X29="","",VLOOKUP(X29,#REF!,10,FALSE))</f>
        <v/>
      </c>
      <c r="Y30" s="96" t="str">
        <f>IF(Y29="","",VLOOKUP(Y29,#REF!,10,FALSE))</f>
        <v/>
      </c>
      <c r="Z30" s="96" t="str">
        <f>IF(Z29="","",VLOOKUP(Z29,#REF!,10,FALSE))</f>
        <v/>
      </c>
      <c r="AA30" s="96" t="str">
        <f>IF(AA29="","",VLOOKUP(AA29,#REF!,10,FALSE))</f>
        <v/>
      </c>
      <c r="AB30" s="96" t="str">
        <f>IF(AB29="","",VLOOKUP(AB29,#REF!,10,FALSE))</f>
        <v/>
      </c>
      <c r="AC30" s="97" t="str">
        <f>IF(AC29="","",VLOOKUP(AC29,#REF!,10,FALSE))</f>
        <v/>
      </c>
      <c r="AD30" s="95" t="str">
        <f>IF(AD29="","",VLOOKUP(AD29,#REF!,10,FALSE))</f>
        <v/>
      </c>
      <c r="AE30" s="96" t="str">
        <f>IF(AE29="","",VLOOKUP(AE29,#REF!,10,FALSE))</f>
        <v/>
      </c>
      <c r="AF30" s="96" t="str">
        <f>IF(AF29="","",VLOOKUP(AF29,#REF!,10,FALSE))</f>
        <v/>
      </c>
      <c r="AG30" s="96" t="str">
        <f>IF(AG29="","",VLOOKUP(AG29,#REF!,10,FALSE))</f>
        <v/>
      </c>
      <c r="AH30" s="96" t="str">
        <f>IF(AH29="","",VLOOKUP(AH29,#REF!,10,FALSE))</f>
        <v/>
      </c>
      <c r="AI30" s="96" t="str">
        <f>IF(AI29="","",VLOOKUP(AI29,#REF!,10,FALSE))</f>
        <v/>
      </c>
      <c r="AJ30" s="97" t="str">
        <f>IF(AJ29="","",VLOOKUP(AJ29,#REF!,10,FALSE))</f>
        <v/>
      </c>
      <c r="AK30" s="95" t="str">
        <f>IF(AK29="","",VLOOKUP(AK29,#REF!,10,FALSE))</f>
        <v/>
      </c>
      <c r="AL30" s="96" t="str">
        <f>IF(AL29="","",VLOOKUP(AL29,#REF!,10,FALSE))</f>
        <v/>
      </c>
      <c r="AM30" s="96" t="str">
        <f>IF(AM29="","",VLOOKUP(AM29,#REF!,10,FALSE))</f>
        <v/>
      </c>
      <c r="AN30" s="96" t="str">
        <f>IF(AN29="","",VLOOKUP(AN29,#REF!,10,FALSE))</f>
        <v/>
      </c>
      <c r="AO30" s="96" t="str">
        <f>IF(AO29="","",VLOOKUP(AO29,#REF!,10,FALSE))</f>
        <v/>
      </c>
      <c r="AP30" s="96" t="str">
        <f>IF(AP29="","",VLOOKUP(AP29,#REF!,10,FALSE))</f>
        <v/>
      </c>
      <c r="AQ30" s="97" t="str">
        <f>IF(AQ29="","",VLOOKUP(AQ29,#REF!,10,FALSE))</f>
        <v/>
      </c>
      <c r="AR30" s="95" t="str">
        <f>IF(AR29="","",VLOOKUP(AR29,#REF!,10,FALSE))</f>
        <v/>
      </c>
      <c r="AS30" s="96" t="str">
        <f>IF(AS29="","",VLOOKUP(AS29,#REF!,10,FALSE))</f>
        <v/>
      </c>
      <c r="AT30" s="96" t="str">
        <f>IF(AT29="","",VLOOKUP(AT29,#REF!,10,FALSE))</f>
        <v/>
      </c>
      <c r="AU30" s="96" t="str">
        <f>IF(AU29="","",VLOOKUP(AU29,#REF!,10,FALSE))</f>
        <v/>
      </c>
      <c r="AV30" s="96" t="str">
        <f>IF(AV29="","",VLOOKUP(AV29,#REF!,10,FALSE))</f>
        <v/>
      </c>
      <c r="AW30" s="96" t="str">
        <f>IF(AW29="","",VLOOKUP(AW29,#REF!,10,FALSE))</f>
        <v/>
      </c>
      <c r="AX30" s="97" t="str">
        <f>IF(AX29="","",VLOOKUP(AX29,#REF!,10,FALSE))</f>
        <v/>
      </c>
      <c r="AY30" s="95" t="str">
        <f>IF(AY29="","",VLOOKUP(AY29,#REF!,10,FALSE))</f>
        <v/>
      </c>
      <c r="AZ30" s="96" t="str">
        <f>IF(AZ29="","",VLOOKUP(AZ29,#REF!,10,FALSE))</f>
        <v/>
      </c>
      <c r="BA30" s="96" t="str">
        <f>IF(BA29="","",VLOOKUP(BA29,#REF!,10,FALSE))</f>
        <v/>
      </c>
      <c r="BB30" s="371">
        <f>IF($BE$3="４週",SUM(W30:AX30),IF($BE$3="暦月",SUM(W30:BA30),""))</f>
        <v>0</v>
      </c>
      <c r="BC30" s="372"/>
      <c r="BD30" s="373">
        <f>IF($BE$3="４週",BB30/4,IF($BE$3="暦月",(BB30/($BE$8/7)),""))</f>
        <v>0</v>
      </c>
      <c r="BE30" s="372"/>
      <c r="BF30" s="368"/>
      <c r="BG30" s="369"/>
      <c r="BH30" s="369"/>
      <c r="BI30" s="369"/>
      <c r="BJ30" s="370"/>
    </row>
    <row r="31" spans="2:62" ht="20.25" customHeight="1" x14ac:dyDescent="0.4">
      <c r="B31" s="374">
        <f>B29+1</f>
        <v>8</v>
      </c>
      <c r="C31" s="376"/>
      <c r="D31" s="377"/>
      <c r="E31" s="90"/>
      <c r="F31" s="91"/>
      <c r="G31" s="90"/>
      <c r="H31" s="91"/>
      <c r="I31" s="380"/>
      <c r="J31" s="381"/>
      <c r="K31" s="384"/>
      <c r="L31" s="385"/>
      <c r="M31" s="385"/>
      <c r="N31" s="377"/>
      <c r="O31" s="358"/>
      <c r="P31" s="359"/>
      <c r="Q31" s="359"/>
      <c r="R31" s="359"/>
      <c r="S31" s="360"/>
      <c r="T31" s="75" t="s">
        <v>18</v>
      </c>
      <c r="U31" s="76"/>
      <c r="V31" s="77"/>
      <c r="W31" s="65"/>
      <c r="X31" s="66"/>
      <c r="Y31" s="66"/>
      <c r="Z31" s="66"/>
      <c r="AA31" s="66"/>
      <c r="AB31" s="66"/>
      <c r="AC31" s="67"/>
      <c r="AD31" s="65"/>
      <c r="AE31" s="66"/>
      <c r="AF31" s="66"/>
      <c r="AG31" s="66"/>
      <c r="AH31" s="66"/>
      <c r="AI31" s="66"/>
      <c r="AJ31" s="67"/>
      <c r="AK31" s="65"/>
      <c r="AL31" s="66"/>
      <c r="AM31" s="66"/>
      <c r="AN31" s="66"/>
      <c r="AO31" s="66"/>
      <c r="AP31" s="66"/>
      <c r="AQ31" s="67"/>
      <c r="AR31" s="65"/>
      <c r="AS31" s="66"/>
      <c r="AT31" s="66"/>
      <c r="AU31" s="66"/>
      <c r="AV31" s="66"/>
      <c r="AW31" s="66"/>
      <c r="AX31" s="67"/>
      <c r="AY31" s="65"/>
      <c r="AZ31" s="66"/>
      <c r="BA31" s="68"/>
      <c r="BB31" s="361"/>
      <c r="BC31" s="362"/>
      <c r="BD31" s="363"/>
      <c r="BE31" s="364"/>
      <c r="BF31" s="365"/>
      <c r="BG31" s="366"/>
      <c r="BH31" s="366"/>
      <c r="BI31" s="366"/>
      <c r="BJ31" s="367"/>
    </row>
    <row r="32" spans="2:62" ht="20.25" customHeight="1" x14ac:dyDescent="0.4">
      <c r="B32" s="375"/>
      <c r="C32" s="378"/>
      <c r="D32" s="379"/>
      <c r="E32" s="90"/>
      <c r="F32" s="91">
        <f>C31</f>
        <v>0</v>
      </c>
      <c r="G32" s="90"/>
      <c r="H32" s="91">
        <f>I31</f>
        <v>0</v>
      </c>
      <c r="I32" s="382"/>
      <c r="J32" s="383"/>
      <c r="K32" s="386"/>
      <c r="L32" s="387"/>
      <c r="M32" s="387"/>
      <c r="N32" s="379"/>
      <c r="O32" s="358"/>
      <c r="P32" s="359"/>
      <c r="Q32" s="359"/>
      <c r="R32" s="359"/>
      <c r="S32" s="360"/>
      <c r="T32" s="72" t="s">
        <v>106</v>
      </c>
      <c r="U32" s="73"/>
      <c r="V32" s="74"/>
      <c r="W32" s="95" t="str">
        <f>IF(W31="","",VLOOKUP(W31,#REF!,10,FALSE))</f>
        <v/>
      </c>
      <c r="X32" s="96" t="str">
        <f>IF(X31="","",VLOOKUP(X31,#REF!,10,FALSE))</f>
        <v/>
      </c>
      <c r="Y32" s="96" t="str">
        <f>IF(Y31="","",VLOOKUP(Y31,#REF!,10,FALSE))</f>
        <v/>
      </c>
      <c r="Z32" s="96" t="str">
        <f>IF(Z31="","",VLOOKUP(Z31,#REF!,10,FALSE))</f>
        <v/>
      </c>
      <c r="AA32" s="96" t="str">
        <f>IF(AA31="","",VLOOKUP(AA31,#REF!,10,FALSE))</f>
        <v/>
      </c>
      <c r="AB32" s="96" t="str">
        <f>IF(AB31="","",VLOOKUP(AB31,#REF!,10,FALSE))</f>
        <v/>
      </c>
      <c r="AC32" s="97" t="str">
        <f>IF(AC31="","",VLOOKUP(AC31,#REF!,10,FALSE))</f>
        <v/>
      </c>
      <c r="AD32" s="95" t="str">
        <f>IF(AD31="","",VLOOKUP(AD31,#REF!,10,FALSE))</f>
        <v/>
      </c>
      <c r="AE32" s="96" t="str">
        <f>IF(AE31="","",VLOOKUP(AE31,#REF!,10,FALSE))</f>
        <v/>
      </c>
      <c r="AF32" s="96" t="str">
        <f>IF(AF31="","",VLOOKUP(AF31,#REF!,10,FALSE))</f>
        <v/>
      </c>
      <c r="AG32" s="96" t="str">
        <f>IF(AG31="","",VLOOKUP(AG31,#REF!,10,FALSE))</f>
        <v/>
      </c>
      <c r="AH32" s="96" t="str">
        <f>IF(AH31="","",VLOOKUP(AH31,#REF!,10,FALSE))</f>
        <v/>
      </c>
      <c r="AI32" s="96" t="str">
        <f>IF(AI31="","",VLOOKUP(AI31,#REF!,10,FALSE))</f>
        <v/>
      </c>
      <c r="AJ32" s="97" t="str">
        <f>IF(AJ31="","",VLOOKUP(AJ31,#REF!,10,FALSE))</f>
        <v/>
      </c>
      <c r="AK32" s="95" t="str">
        <f>IF(AK31="","",VLOOKUP(AK31,#REF!,10,FALSE))</f>
        <v/>
      </c>
      <c r="AL32" s="96" t="str">
        <f>IF(AL31="","",VLOOKUP(AL31,#REF!,10,FALSE))</f>
        <v/>
      </c>
      <c r="AM32" s="96" t="str">
        <f>IF(AM31="","",VLOOKUP(AM31,#REF!,10,FALSE))</f>
        <v/>
      </c>
      <c r="AN32" s="96" t="str">
        <f>IF(AN31="","",VLOOKUP(AN31,#REF!,10,FALSE))</f>
        <v/>
      </c>
      <c r="AO32" s="96" t="str">
        <f>IF(AO31="","",VLOOKUP(AO31,#REF!,10,FALSE))</f>
        <v/>
      </c>
      <c r="AP32" s="96" t="str">
        <f>IF(AP31="","",VLOOKUP(AP31,#REF!,10,FALSE))</f>
        <v/>
      </c>
      <c r="AQ32" s="97" t="str">
        <f>IF(AQ31="","",VLOOKUP(AQ31,#REF!,10,FALSE))</f>
        <v/>
      </c>
      <c r="AR32" s="95" t="str">
        <f>IF(AR31="","",VLOOKUP(AR31,#REF!,10,FALSE))</f>
        <v/>
      </c>
      <c r="AS32" s="96" t="str">
        <f>IF(AS31="","",VLOOKUP(AS31,#REF!,10,FALSE))</f>
        <v/>
      </c>
      <c r="AT32" s="96" t="str">
        <f>IF(AT31="","",VLOOKUP(AT31,#REF!,10,FALSE))</f>
        <v/>
      </c>
      <c r="AU32" s="96" t="str">
        <f>IF(AU31="","",VLOOKUP(AU31,#REF!,10,FALSE))</f>
        <v/>
      </c>
      <c r="AV32" s="96" t="str">
        <f>IF(AV31="","",VLOOKUP(AV31,#REF!,10,FALSE))</f>
        <v/>
      </c>
      <c r="AW32" s="96" t="str">
        <f>IF(AW31="","",VLOOKUP(AW31,#REF!,10,FALSE))</f>
        <v/>
      </c>
      <c r="AX32" s="97" t="str">
        <f>IF(AX31="","",VLOOKUP(AX31,#REF!,10,FALSE))</f>
        <v/>
      </c>
      <c r="AY32" s="95" t="str">
        <f>IF(AY31="","",VLOOKUP(AY31,#REF!,10,FALSE))</f>
        <v/>
      </c>
      <c r="AZ32" s="96" t="str">
        <f>IF(AZ31="","",VLOOKUP(AZ31,#REF!,10,FALSE))</f>
        <v/>
      </c>
      <c r="BA32" s="96" t="str">
        <f>IF(BA31="","",VLOOKUP(BA31,#REF!,10,FALSE))</f>
        <v/>
      </c>
      <c r="BB32" s="371">
        <f>IF($BE$3="４週",SUM(W32:AX32),IF($BE$3="暦月",SUM(W32:BA32),""))</f>
        <v>0</v>
      </c>
      <c r="BC32" s="372"/>
      <c r="BD32" s="373">
        <f>IF($BE$3="４週",BB32/4,IF($BE$3="暦月",(BB32/($BE$8/7)),""))</f>
        <v>0</v>
      </c>
      <c r="BE32" s="372"/>
      <c r="BF32" s="368"/>
      <c r="BG32" s="369"/>
      <c r="BH32" s="369"/>
      <c r="BI32" s="369"/>
      <c r="BJ32" s="370"/>
    </row>
    <row r="33" spans="2:62" ht="20.25" customHeight="1" x14ac:dyDescent="0.4">
      <c r="B33" s="374">
        <f>B31+1</f>
        <v>9</v>
      </c>
      <c r="C33" s="376"/>
      <c r="D33" s="377"/>
      <c r="E33" s="90"/>
      <c r="F33" s="91"/>
      <c r="G33" s="90"/>
      <c r="H33" s="91"/>
      <c r="I33" s="380"/>
      <c r="J33" s="381"/>
      <c r="K33" s="384"/>
      <c r="L33" s="385"/>
      <c r="M33" s="385"/>
      <c r="N33" s="377"/>
      <c r="O33" s="358"/>
      <c r="P33" s="359"/>
      <c r="Q33" s="359"/>
      <c r="R33" s="359"/>
      <c r="S33" s="360"/>
      <c r="T33" s="75" t="s">
        <v>18</v>
      </c>
      <c r="U33" s="76"/>
      <c r="V33" s="77"/>
      <c r="W33" s="65"/>
      <c r="X33" s="66"/>
      <c r="Y33" s="66"/>
      <c r="Z33" s="66"/>
      <c r="AA33" s="66"/>
      <c r="AB33" s="66"/>
      <c r="AC33" s="67"/>
      <c r="AD33" s="65"/>
      <c r="AE33" s="66"/>
      <c r="AF33" s="66"/>
      <c r="AG33" s="66"/>
      <c r="AH33" s="66"/>
      <c r="AI33" s="66"/>
      <c r="AJ33" s="67"/>
      <c r="AK33" s="65"/>
      <c r="AL33" s="66"/>
      <c r="AM33" s="66"/>
      <c r="AN33" s="66"/>
      <c r="AO33" s="66"/>
      <c r="AP33" s="66"/>
      <c r="AQ33" s="67"/>
      <c r="AR33" s="65"/>
      <c r="AS33" s="66"/>
      <c r="AT33" s="66"/>
      <c r="AU33" s="66"/>
      <c r="AV33" s="66"/>
      <c r="AW33" s="66"/>
      <c r="AX33" s="67"/>
      <c r="AY33" s="65"/>
      <c r="AZ33" s="66"/>
      <c r="BA33" s="68"/>
      <c r="BB33" s="361"/>
      <c r="BC33" s="362"/>
      <c r="BD33" s="363"/>
      <c r="BE33" s="364"/>
      <c r="BF33" s="365"/>
      <c r="BG33" s="366"/>
      <c r="BH33" s="366"/>
      <c r="BI33" s="366"/>
      <c r="BJ33" s="367"/>
    </row>
    <row r="34" spans="2:62" ht="20.25" customHeight="1" x14ac:dyDescent="0.4">
      <c r="B34" s="375"/>
      <c r="C34" s="378"/>
      <c r="D34" s="379"/>
      <c r="E34" s="90"/>
      <c r="F34" s="91">
        <f>C33</f>
        <v>0</v>
      </c>
      <c r="G34" s="90"/>
      <c r="H34" s="91">
        <f>I33</f>
        <v>0</v>
      </c>
      <c r="I34" s="382"/>
      <c r="J34" s="383"/>
      <c r="K34" s="386"/>
      <c r="L34" s="387"/>
      <c r="M34" s="387"/>
      <c r="N34" s="379"/>
      <c r="O34" s="358"/>
      <c r="P34" s="359"/>
      <c r="Q34" s="359"/>
      <c r="R34" s="359"/>
      <c r="S34" s="360"/>
      <c r="T34" s="115" t="s">
        <v>106</v>
      </c>
      <c r="U34" s="79"/>
      <c r="V34" s="116"/>
      <c r="W34" s="95" t="str">
        <f>IF(W33="","",VLOOKUP(W33,#REF!,10,FALSE))</f>
        <v/>
      </c>
      <c r="X34" s="96" t="str">
        <f>IF(X33="","",VLOOKUP(X33,#REF!,10,FALSE))</f>
        <v/>
      </c>
      <c r="Y34" s="96" t="str">
        <f>IF(Y33="","",VLOOKUP(Y33,#REF!,10,FALSE))</f>
        <v/>
      </c>
      <c r="Z34" s="96" t="str">
        <f>IF(Z33="","",VLOOKUP(Z33,#REF!,10,FALSE))</f>
        <v/>
      </c>
      <c r="AA34" s="96" t="str">
        <f>IF(AA33="","",VLOOKUP(AA33,#REF!,10,FALSE))</f>
        <v/>
      </c>
      <c r="AB34" s="96" t="str">
        <f>IF(AB33="","",VLOOKUP(AB33,#REF!,10,FALSE))</f>
        <v/>
      </c>
      <c r="AC34" s="97" t="str">
        <f>IF(AC33="","",VLOOKUP(AC33,#REF!,10,FALSE))</f>
        <v/>
      </c>
      <c r="AD34" s="95" t="str">
        <f>IF(AD33="","",VLOOKUP(AD33,#REF!,10,FALSE))</f>
        <v/>
      </c>
      <c r="AE34" s="96" t="str">
        <f>IF(AE33="","",VLOOKUP(AE33,#REF!,10,FALSE))</f>
        <v/>
      </c>
      <c r="AF34" s="96" t="str">
        <f>IF(AF33="","",VLOOKUP(AF33,#REF!,10,FALSE))</f>
        <v/>
      </c>
      <c r="AG34" s="96" t="str">
        <f>IF(AG33="","",VLOOKUP(AG33,#REF!,10,FALSE))</f>
        <v/>
      </c>
      <c r="AH34" s="96" t="str">
        <f>IF(AH33="","",VLOOKUP(AH33,#REF!,10,FALSE))</f>
        <v/>
      </c>
      <c r="AI34" s="96" t="str">
        <f>IF(AI33="","",VLOOKUP(AI33,#REF!,10,FALSE))</f>
        <v/>
      </c>
      <c r="AJ34" s="97" t="str">
        <f>IF(AJ33="","",VLOOKUP(AJ33,#REF!,10,FALSE))</f>
        <v/>
      </c>
      <c r="AK34" s="95" t="str">
        <f>IF(AK33="","",VLOOKUP(AK33,#REF!,10,FALSE))</f>
        <v/>
      </c>
      <c r="AL34" s="96" t="str">
        <f>IF(AL33="","",VLOOKUP(AL33,#REF!,10,FALSE))</f>
        <v/>
      </c>
      <c r="AM34" s="96" t="str">
        <f>IF(AM33="","",VLOOKUP(AM33,#REF!,10,FALSE))</f>
        <v/>
      </c>
      <c r="AN34" s="96" t="str">
        <f>IF(AN33="","",VLOOKUP(AN33,#REF!,10,FALSE))</f>
        <v/>
      </c>
      <c r="AO34" s="96" t="str">
        <f>IF(AO33="","",VLOOKUP(AO33,#REF!,10,FALSE))</f>
        <v/>
      </c>
      <c r="AP34" s="96" t="str">
        <f>IF(AP33="","",VLOOKUP(AP33,#REF!,10,FALSE))</f>
        <v/>
      </c>
      <c r="AQ34" s="97" t="str">
        <f>IF(AQ33="","",VLOOKUP(AQ33,#REF!,10,FALSE))</f>
        <v/>
      </c>
      <c r="AR34" s="95" t="str">
        <f>IF(AR33="","",VLOOKUP(AR33,#REF!,10,FALSE))</f>
        <v/>
      </c>
      <c r="AS34" s="96" t="str">
        <f>IF(AS33="","",VLOOKUP(AS33,#REF!,10,FALSE))</f>
        <v/>
      </c>
      <c r="AT34" s="96" t="str">
        <f>IF(AT33="","",VLOOKUP(AT33,#REF!,10,FALSE))</f>
        <v/>
      </c>
      <c r="AU34" s="96" t="str">
        <f>IF(AU33="","",VLOOKUP(AU33,#REF!,10,FALSE))</f>
        <v/>
      </c>
      <c r="AV34" s="96" t="str">
        <f>IF(AV33="","",VLOOKUP(AV33,#REF!,10,FALSE))</f>
        <v/>
      </c>
      <c r="AW34" s="96" t="str">
        <f>IF(AW33="","",VLOOKUP(AW33,#REF!,10,FALSE))</f>
        <v/>
      </c>
      <c r="AX34" s="97" t="str">
        <f>IF(AX33="","",VLOOKUP(AX33,#REF!,10,FALSE))</f>
        <v/>
      </c>
      <c r="AY34" s="95" t="str">
        <f>IF(AY33="","",VLOOKUP(AY33,#REF!,10,FALSE))</f>
        <v/>
      </c>
      <c r="AZ34" s="96" t="str">
        <f>IF(AZ33="","",VLOOKUP(AZ33,#REF!,10,FALSE))</f>
        <v/>
      </c>
      <c r="BA34" s="96" t="str">
        <f>IF(BA33="","",VLOOKUP(BA33,#REF!,10,FALSE))</f>
        <v/>
      </c>
      <c r="BB34" s="371">
        <f>IF($BE$3="４週",SUM(W34:AX34),IF($BE$3="暦月",SUM(W34:BA34),""))</f>
        <v>0</v>
      </c>
      <c r="BC34" s="372"/>
      <c r="BD34" s="373">
        <f>IF($BE$3="４週",BB34/4,IF($BE$3="暦月",(BB34/($BE$8/7)),""))</f>
        <v>0</v>
      </c>
      <c r="BE34" s="372"/>
      <c r="BF34" s="368"/>
      <c r="BG34" s="369"/>
      <c r="BH34" s="369"/>
      <c r="BI34" s="369"/>
      <c r="BJ34" s="370"/>
    </row>
    <row r="35" spans="2:62" ht="20.25" customHeight="1" x14ac:dyDescent="0.4">
      <c r="B35" s="374">
        <f>B33+1</f>
        <v>10</v>
      </c>
      <c r="C35" s="376"/>
      <c r="D35" s="377"/>
      <c r="E35" s="90"/>
      <c r="F35" s="91"/>
      <c r="G35" s="90"/>
      <c r="H35" s="91"/>
      <c r="I35" s="380"/>
      <c r="J35" s="381"/>
      <c r="K35" s="384"/>
      <c r="L35" s="385"/>
      <c r="M35" s="385"/>
      <c r="N35" s="377"/>
      <c r="O35" s="358"/>
      <c r="P35" s="359"/>
      <c r="Q35" s="359"/>
      <c r="R35" s="359"/>
      <c r="S35" s="360"/>
      <c r="T35" s="114" t="s">
        <v>18</v>
      </c>
      <c r="V35" s="78"/>
      <c r="W35" s="65"/>
      <c r="X35" s="66"/>
      <c r="Y35" s="66"/>
      <c r="Z35" s="66"/>
      <c r="AA35" s="66"/>
      <c r="AB35" s="66"/>
      <c r="AC35" s="67"/>
      <c r="AD35" s="65"/>
      <c r="AE35" s="66"/>
      <c r="AF35" s="66"/>
      <c r="AG35" s="66"/>
      <c r="AH35" s="66"/>
      <c r="AI35" s="66"/>
      <c r="AJ35" s="67"/>
      <c r="AK35" s="65"/>
      <c r="AL35" s="66"/>
      <c r="AM35" s="66"/>
      <c r="AN35" s="66"/>
      <c r="AO35" s="66"/>
      <c r="AP35" s="66"/>
      <c r="AQ35" s="67"/>
      <c r="AR35" s="65"/>
      <c r="AS35" s="66"/>
      <c r="AT35" s="66"/>
      <c r="AU35" s="66"/>
      <c r="AV35" s="66"/>
      <c r="AW35" s="66"/>
      <c r="AX35" s="67"/>
      <c r="AY35" s="65"/>
      <c r="AZ35" s="66"/>
      <c r="BA35" s="68"/>
      <c r="BB35" s="361"/>
      <c r="BC35" s="362"/>
      <c r="BD35" s="363"/>
      <c r="BE35" s="364"/>
      <c r="BF35" s="365"/>
      <c r="BG35" s="366"/>
      <c r="BH35" s="366"/>
      <c r="BI35" s="366"/>
      <c r="BJ35" s="367"/>
    </row>
    <row r="36" spans="2:62" ht="20.25" customHeight="1" x14ac:dyDescent="0.4">
      <c r="B36" s="375"/>
      <c r="C36" s="378"/>
      <c r="D36" s="379"/>
      <c r="E36" s="90"/>
      <c r="F36" s="91">
        <f>C35</f>
        <v>0</v>
      </c>
      <c r="G36" s="90"/>
      <c r="H36" s="91">
        <f>I35</f>
        <v>0</v>
      </c>
      <c r="I36" s="382"/>
      <c r="J36" s="383"/>
      <c r="K36" s="386"/>
      <c r="L36" s="387"/>
      <c r="M36" s="387"/>
      <c r="N36" s="379"/>
      <c r="O36" s="358"/>
      <c r="P36" s="359"/>
      <c r="Q36" s="359"/>
      <c r="R36" s="359"/>
      <c r="S36" s="360"/>
      <c r="T36" s="115" t="s">
        <v>106</v>
      </c>
      <c r="U36" s="79"/>
      <c r="V36" s="116"/>
      <c r="W36" s="95" t="str">
        <f>IF(W35="","",VLOOKUP(W35,#REF!,10,FALSE))</f>
        <v/>
      </c>
      <c r="X36" s="96" t="str">
        <f>IF(X35="","",VLOOKUP(X35,#REF!,10,FALSE))</f>
        <v/>
      </c>
      <c r="Y36" s="96" t="str">
        <f>IF(Y35="","",VLOOKUP(Y35,#REF!,10,FALSE))</f>
        <v/>
      </c>
      <c r="Z36" s="96" t="str">
        <f>IF(Z35="","",VLOOKUP(Z35,#REF!,10,FALSE))</f>
        <v/>
      </c>
      <c r="AA36" s="96" t="str">
        <f>IF(AA35="","",VLOOKUP(AA35,#REF!,10,FALSE))</f>
        <v/>
      </c>
      <c r="AB36" s="96" t="str">
        <f>IF(AB35="","",VLOOKUP(AB35,#REF!,10,FALSE))</f>
        <v/>
      </c>
      <c r="AC36" s="97" t="str">
        <f>IF(AC35="","",VLOOKUP(AC35,#REF!,10,FALSE))</f>
        <v/>
      </c>
      <c r="AD36" s="95" t="str">
        <f>IF(AD35="","",VLOOKUP(AD35,#REF!,10,FALSE))</f>
        <v/>
      </c>
      <c r="AE36" s="96" t="str">
        <f>IF(AE35="","",VLOOKUP(AE35,#REF!,10,FALSE))</f>
        <v/>
      </c>
      <c r="AF36" s="96" t="str">
        <f>IF(AF35="","",VLOOKUP(AF35,#REF!,10,FALSE))</f>
        <v/>
      </c>
      <c r="AG36" s="96" t="str">
        <f>IF(AG35="","",VLOOKUP(AG35,#REF!,10,FALSE))</f>
        <v/>
      </c>
      <c r="AH36" s="96" t="str">
        <f>IF(AH35="","",VLOOKUP(AH35,#REF!,10,FALSE))</f>
        <v/>
      </c>
      <c r="AI36" s="96" t="str">
        <f>IF(AI35="","",VLOOKUP(AI35,#REF!,10,FALSE))</f>
        <v/>
      </c>
      <c r="AJ36" s="97" t="str">
        <f>IF(AJ35="","",VLOOKUP(AJ35,#REF!,10,FALSE))</f>
        <v/>
      </c>
      <c r="AK36" s="95" t="str">
        <f>IF(AK35="","",VLOOKUP(AK35,#REF!,10,FALSE))</f>
        <v/>
      </c>
      <c r="AL36" s="96" t="str">
        <f>IF(AL35="","",VLOOKUP(AL35,#REF!,10,FALSE))</f>
        <v/>
      </c>
      <c r="AM36" s="96" t="str">
        <f>IF(AM35="","",VLOOKUP(AM35,#REF!,10,FALSE))</f>
        <v/>
      </c>
      <c r="AN36" s="96" t="str">
        <f>IF(AN35="","",VLOOKUP(AN35,#REF!,10,FALSE))</f>
        <v/>
      </c>
      <c r="AO36" s="96" t="str">
        <f>IF(AO35="","",VLOOKUP(AO35,#REF!,10,FALSE))</f>
        <v/>
      </c>
      <c r="AP36" s="96" t="str">
        <f>IF(AP35="","",VLOOKUP(AP35,#REF!,10,FALSE))</f>
        <v/>
      </c>
      <c r="AQ36" s="97" t="str">
        <f>IF(AQ35="","",VLOOKUP(AQ35,#REF!,10,FALSE))</f>
        <v/>
      </c>
      <c r="AR36" s="95" t="str">
        <f>IF(AR35="","",VLOOKUP(AR35,#REF!,10,FALSE))</f>
        <v/>
      </c>
      <c r="AS36" s="96" t="str">
        <f>IF(AS35="","",VLOOKUP(AS35,#REF!,10,FALSE))</f>
        <v/>
      </c>
      <c r="AT36" s="96" t="str">
        <f>IF(AT35="","",VLOOKUP(AT35,#REF!,10,FALSE))</f>
        <v/>
      </c>
      <c r="AU36" s="96" t="str">
        <f>IF(AU35="","",VLOOKUP(AU35,#REF!,10,FALSE))</f>
        <v/>
      </c>
      <c r="AV36" s="96" t="str">
        <f>IF(AV35="","",VLOOKUP(AV35,#REF!,10,FALSE))</f>
        <v/>
      </c>
      <c r="AW36" s="96" t="str">
        <f>IF(AW35="","",VLOOKUP(AW35,#REF!,10,FALSE))</f>
        <v/>
      </c>
      <c r="AX36" s="97" t="str">
        <f>IF(AX35="","",VLOOKUP(AX35,#REF!,10,FALSE))</f>
        <v/>
      </c>
      <c r="AY36" s="95" t="str">
        <f>IF(AY35="","",VLOOKUP(AY35,#REF!,10,FALSE))</f>
        <v/>
      </c>
      <c r="AZ36" s="96" t="str">
        <f>IF(AZ35="","",VLOOKUP(AZ35,#REF!,10,FALSE))</f>
        <v/>
      </c>
      <c r="BA36" s="96" t="str">
        <f>IF(BA35="","",VLOOKUP(BA35,#REF!,10,FALSE))</f>
        <v/>
      </c>
      <c r="BB36" s="371">
        <f>IF($BE$3="４週",SUM(W36:AX36),IF($BE$3="暦月",SUM(W36:BA36),""))</f>
        <v>0</v>
      </c>
      <c r="BC36" s="372"/>
      <c r="BD36" s="373">
        <f>IF($BE$3="４週",BB36/4,IF($BE$3="暦月",(BB36/($BE$8/7)),""))</f>
        <v>0</v>
      </c>
      <c r="BE36" s="372"/>
      <c r="BF36" s="368"/>
      <c r="BG36" s="369"/>
      <c r="BH36" s="369"/>
      <c r="BI36" s="369"/>
      <c r="BJ36" s="370"/>
    </row>
    <row r="37" spans="2:62" ht="20.25" customHeight="1" x14ac:dyDescent="0.4">
      <c r="B37" s="374">
        <f>B35+1</f>
        <v>11</v>
      </c>
      <c r="C37" s="376"/>
      <c r="D37" s="377"/>
      <c r="E37" s="90"/>
      <c r="F37" s="91"/>
      <c r="G37" s="90"/>
      <c r="H37" s="91"/>
      <c r="I37" s="380"/>
      <c r="J37" s="381"/>
      <c r="K37" s="384"/>
      <c r="L37" s="385"/>
      <c r="M37" s="385"/>
      <c r="N37" s="377"/>
      <c r="O37" s="358"/>
      <c r="P37" s="359"/>
      <c r="Q37" s="359"/>
      <c r="R37" s="359"/>
      <c r="S37" s="360"/>
      <c r="T37" s="114" t="s">
        <v>18</v>
      </c>
      <c r="V37" s="78"/>
      <c r="W37" s="65"/>
      <c r="X37" s="66"/>
      <c r="Y37" s="66"/>
      <c r="Z37" s="66"/>
      <c r="AA37" s="66"/>
      <c r="AB37" s="66"/>
      <c r="AC37" s="67"/>
      <c r="AD37" s="65"/>
      <c r="AE37" s="66"/>
      <c r="AF37" s="66"/>
      <c r="AG37" s="66"/>
      <c r="AH37" s="66"/>
      <c r="AI37" s="66"/>
      <c r="AJ37" s="67"/>
      <c r="AK37" s="65"/>
      <c r="AL37" s="66"/>
      <c r="AM37" s="66"/>
      <c r="AN37" s="66"/>
      <c r="AO37" s="66"/>
      <c r="AP37" s="66"/>
      <c r="AQ37" s="67"/>
      <c r="AR37" s="65"/>
      <c r="AS37" s="66"/>
      <c r="AT37" s="66"/>
      <c r="AU37" s="66"/>
      <c r="AV37" s="66"/>
      <c r="AW37" s="66"/>
      <c r="AX37" s="67"/>
      <c r="AY37" s="65"/>
      <c r="AZ37" s="66"/>
      <c r="BA37" s="68"/>
      <c r="BB37" s="361"/>
      <c r="BC37" s="362"/>
      <c r="BD37" s="363"/>
      <c r="BE37" s="364"/>
      <c r="BF37" s="365"/>
      <c r="BG37" s="366"/>
      <c r="BH37" s="366"/>
      <c r="BI37" s="366"/>
      <c r="BJ37" s="367"/>
    </row>
    <row r="38" spans="2:62" ht="20.25" customHeight="1" x14ac:dyDescent="0.4">
      <c r="B38" s="375"/>
      <c r="C38" s="378"/>
      <c r="D38" s="379"/>
      <c r="E38" s="90"/>
      <c r="F38" s="91">
        <f>C37</f>
        <v>0</v>
      </c>
      <c r="G38" s="90"/>
      <c r="H38" s="91">
        <f>I37</f>
        <v>0</v>
      </c>
      <c r="I38" s="382"/>
      <c r="J38" s="383"/>
      <c r="K38" s="386"/>
      <c r="L38" s="387"/>
      <c r="M38" s="387"/>
      <c r="N38" s="379"/>
      <c r="O38" s="358"/>
      <c r="P38" s="359"/>
      <c r="Q38" s="359"/>
      <c r="R38" s="359"/>
      <c r="S38" s="360"/>
      <c r="T38" s="115" t="s">
        <v>106</v>
      </c>
      <c r="U38" s="79"/>
      <c r="V38" s="116"/>
      <c r="W38" s="95" t="str">
        <f>IF(W37="","",VLOOKUP(W37,#REF!,10,FALSE))</f>
        <v/>
      </c>
      <c r="X38" s="96" t="str">
        <f>IF(X37="","",VLOOKUP(X37,#REF!,10,FALSE))</f>
        <v/>
      </c>
      <c r="Y38" s="96" t="str">
        <f>IF(Y37="","",VLOOKUP(Y37,#REF!,10,FALSE))</f>
        <v/>
      </c>
      <c r="Z38" s="96" t="str">
        <f>IF(Z37="","",VLOOKUP(Z37,#REF!,10,FALSE))</f>
        <v/>
      </c>
      <c r="AA38" s="96" t="str">
        <f>IF(AA37="","",VLOOKUP(AA37,#REF!,10,FALSE))</f>
        <v/>
      </c>
      <c r="AB38" s="96" t="str">
        <f>IF(AB37="","",VLOOKUP(AB37,#REF!,10,FALSE))</f>
        <v/>
      </c>
      <c r="AC38" s="97" t="str">
        <f>IF(AC37="","",VLOOKUP(AC37,#REF!,10,FALSE))</f>
        <v/>
      </c>
      <c r="AD38" s="95" t="str">
        <f>IF(AD37="","",VLOOKUP(AD37,#REF!,10,FALSE))</f>
        <v/>
      </c>
      <c r="AE38" s="96" t="str">
        <f>IF(AE37="","",VLOOKUP(AE37,#REF!,10,FALSE))</f>
        <v/>
      </c>
      <c r="AF38" s="96" t="str">
        <f>IF(AF37="","",VLOOKUP(AF37,#REF!,10,FALSE))</f>
        <v/>
      </c>
      <c r="AG38" s="96" t="str">
        <f>IF(AG37="","",VLOOKUP(AG37,#REF!,10,FALSE))</f>
        <v/>
      </c>
      <c r="AH38" s="96" t="str">
        <f>IF(AH37="","",VLOOKUP(AH37,#REF!,10,FALSE))</f>
        <v/>
      </c>
      <c r="AI38" s="96" t="str">
        <f>IF(AI37="","",VLOOKUP(AI37,#REF!,10,FALSE))</f>
        <v/>
      </c>
      <c r="AJ38" s="97" t="str">
        <f>IF(AJ37="","",VLOOKUP(AJ37,#REF!,10,FALSE))</f>
        <v/>
      </c>
      <c r="AK38" s="95" t="str">
        <f>IF(AK37="","",VLOOKUP(AK37,#REF!,10,FALSE))</f>
        <v/>
      </c>
      <c r="AL38" s="96" t="str">
        <f>IF(AL37="","",VLOOKUP(AL37,#REF!,10,FALSE))</f>
        <v/>
      </c>
      <c r="AM38" s="96" t="str">
        <f>IF(AM37="","",VLOOKUP(AM37,#REF!,10,FALSE))</f>
        <v/>
      </c>
      <c r="AN38" s="96" t="str">
        <f>IF(AN37="","",VLOOKUP(AN37,#REF!,10,FALSE))</f>
        <v/>
      </c>
      <c r="AO38" s="96" t="str">
        <f>IF(AO37="","",VLOOKUP(AO37,#REF!,10,FALSE))</f>
        <v/>
      </c>
      <c r="AP38" s="96" t="str">
        <f>IF(AP37="","",VLOOKUP(AP37,#REF!,10,FALSE))</f>
        <v/>
      </c>
      <c r="AQ38" s="97" t="str">
        <f>IF(AQ37="","",VLOOKUP(AQ37,#REF!,10,FALSE))</f>
        <v/>
      </c>
      <c r="AR38" s="95" t="str">
        <f>IF(AR37="","",VLOOKUP(AR37,#REF!,10,FALSE))</f>
        <v/>
      </c>
      <c r="AS38" s="96" t="str">
        <f>IF(AS37="","",VLOOKUP(AS37,#REF!,10,FALSE))</f>
        <v/>
      </c>
      <c r="AT38" s="96" t="str">
        <f>IF(AT37="","",VLOOKUP(AT37,#REF!,10,FALSE))</f>
        <v/>
      </c>
      <c r="AU38" s="96" t="str">
        <f>IF(AU37="","",VLOOKUP(AU37,#REF!,10,FALSE))</f>
        <v/>
      </c>
      <c r="AV38" s="96" t="str">
        <f>IF(AV37="","",VLOOKUP(AV37,#REF!,10,FALSE))</f>
        <v/>
      </c>
      <c r="AW38" s="96" t="str">
        <f>IF(AW37="","",VLOOKUP(AW37,#REF!,10,FALSE))</f>
        <v/>
      </c>
      <c r="AX38" s="97" t="str">
        <f>IF(AX37="","",VLOOKUP(AX37,#REF!,10,FALSE))</f>
        <v/>
      </c>
      <c r="AY38" s="95" t="str">
        <f>IF(AY37="","",VLOOKUP(AY37,#REF!,10,FALSE))</f>
        <v/>
      </c>
      <c r="AZ38" s="96" t="str">
        <f>IF(AZ37="","",VLOOKUP(AZ37,#REF!,10,FALSE))</f>
        <v/>
      </c>
      <c r="BA38" s="96" t="str">
        <f>IF(BA37="","",VLOOKUP(BA37,#REF!,10,FALSE))</f>
        <v/>
      </c>
      <c r="BB38" s="371">
        <f>IF($BE$3="４週",SUM(W38:AX38),IF($BE$3="暦月",SUM(W38:BA38),""))</f>
        <v>0</v>
      </c>
      <c r="BC38" s="372"/>
      <c r="BD38" s="373">
        <f>IF($BE$3="４週",BB38/4,IF($BE$3="暦月",(BB38/($BE$8/7)),""))</f>
        <v>0</v>
      </c>
      <c r="BE38" s="372"/>
      <c r="BF38" s="368"/>
      <c r="BG38" s="369"/>
      <c r="BH38" s="369"/>
      <c r="BI38" s="369"/>
      <c r="BJ38" s="370"/>
    </row>
    <row r="39" spans="2:62" ht="20.25" customHeight="1" x14ac:dyDescent="0.4">
      <c r="B39" s="374">
        <f>B37+1</f>
        <v>12</v>
      </c>
      <c r="C39" s="376"/>
      <c r="D39" s="377"/>
      <c r="E39" s="90"/>
      <c r="F39" s="91"/>
      <c r="G39" s="90"/>
      <c r="H39" s="91"/>
      <c r="I39" s="380"/>
      <c r="J39" s="381"/>
      <c r="K39" s="384"/>
      <c r="L39" s="385"/>
      <c r="M39" s="385"/>
      <c r="N39" s="377"/>
      <c r="O39" s="358"/>
      <c r="P39" s="359"/>
      <c r="Q39" s="359"/>
      <c r="R39" s="359"/>
      <c r="S39" s="360"/>
      <c r="T39" s="114" t="s">
        <v>18</v>
      </c>
      <c r="V39" s="78"/>
      <c r="W39" s="65"/>
      <c r="X39" s="66"/>
      <c r="Y39" s="66"/>
      <c r="Z39" s="66"/>
      <c r="AA39" s="66"/>
      <c r="AB39" s="66"/>
      <c r="AC39" s="67"/>
      <c r="AD39" s="65"/>
      <c r="AE39" s="66"/>
      <c r="AF39" s="66"/>
      <c r="AG39" s="66"/>
      <c r="AH39" s="66"/>
      <c r="AI39" s="66"/>
      <c r="AJ39" s="67"/>
      <c r="AK39" s="65"/>
      <c r="AL39" s="66"/>
      <c r="AM39" s="66"/>
      <c r="AN39" s="66"/>
      <c r="AO39" s="66"/>
      <c r="AP39" s="66"/>
      <c r="AQ39" s="67"/>
      <c r="AR39" s="65"/>
      <c r="AS39" s="66"/>
      <c r="AT39" s="66"/>
      <c r="AU39" s="66"/>
      <c r="AV39" s="66"/>
      <c r="AW39" s="66"/>
      <c r="AX39" s="67"/>
      <c r="AY39" s="65"/>
      <c r="AZ39" s="66"/>
      <c r="BA39" s="68"/>
      <c r="BB39" s="361"/>
      <c r="BC39" s="362"/>
      <c r="BD39" s="363"/>
      <c r="BE39" s="364"/>
      <c r="BF39" s="365"/>
      <c r="BG39" s="366"/>
      <c r="BH39" s="366"/>
      <c r="BI39" s="366"/>
      <c r="BJ39" s="367"/>
    </row>
    <row r="40" spans="2:62" ht="20.25" customHeight="1" x14ac:dyDescent="0.4">
      <c r="B40" s="375"/>
      <c r="C40" s="378"/>
      <c r="D40" s="379"/>
      <c r="E40" s="90"/>
      <c r="F40" s="91">
        <f>C39</f>
        <v>0</v>
      </c>
      <c r="G40" s="90"/>
      <c r="H40" s="91">
        <f>I39</f>
        <v>0</v>
      </c>
      <c r="I40" s="382"/>
      <c r="J40" s="383"/>
      <c r="K40" s="386"/>
      <c r="L40" s="387"/>
      <c r="M40" s="387"/>
      <c r="N40" s="379"/>
      <c r="O40" s="358"/>
      <c r="P40" s="359"/>
      <c r="Q40" s="359"/>
      <c r="R40" s="359"/>
      <c r="S40" s="360"/>
      <c r="T40" s="115" t="s">
        <v>106</v>
      </c>
      <c r="U40" s="79"/>
      <c r="V40" s="116"/>
      <c r="W40" s="95" t="str">
        <f>IF(W39="","",VLOOKUP(W39,#REF!,10,FALSE))</f>
        <v/>
      </c>
      <c r="X40" s="96" t="str">
        <f>IF(X39="","",VLOOKUP(X39,#REF!,10,FALSE))</f>
        <v/>
      </c>
      <c r="Y40" s="96" t="str">
        <f>IF(Y39="","",VLOOKUP(Y39,#REF!,10,FALSE))</f>
        <v/>
      </c>
      <c r="Z40" s="96" t="str">
        <f>IF(Z39="","",VLOOKUP(Z39,#REF!,10,FALSE))</f>
        <v/>
      </c>
      <c r="AA40" s="96" t="str">
        <f>IF(AA39="","",VLOOKUP(AA39,#REF!,10,FALSE))</f>
        <v/>
      </c>
      <c r="AB40" s="96" t="str">
        <f>IF(AB39="","",VLOOKUP(AB39,#REF!,10,FALSE))</f>
        <v/>
      </c>
      <c r="AC40" s="97" t="str">
        <f>IF(AC39="","",VLOOKUP(AC39,#REF!,10,FALSE))</f>
        <v/>
      </c>
      <c r="AD40" s="95" t="str">
        <f>IF(AD39="","",VLOOKUP(AD39,#REF!,10,FALSE))</f>
        <v/>
      </c>
      <c r="AE40" s="96" t="str">
        <f>IF(AE39="","",VLOOKUP(AE39,#REF!,10,FALSE))</f>
        <v/>
      </c>
      <c r="AF40" s="96" t="str">
        <f>IF(AF39="","",VLOOKUP(AF39,#REF!,10,FALSE))</f>
        <v/>
      </c>
      <c r="AG40" s="96" t="str">
        <f>IF(AG39="","",VLOOKUP(AG39,#REF!,10,FALSE))</f>
        <v/>
      </c>
      <c r="AH40" s="96" t="str">
        <f>IF(AH39="","",VLOOKUP(AH39,#REF!,10,FALSE))</f>
        <v/>
      </c>
      <c r="AI40" s="96" t="str">
        <f>IF(AI39="","",VLOOKUP(AI39,#REF!,10,FALSE))</f>
        <v/>
      </c>
      <c r="AJ40" s="97" t="str">
        <f>IF(AJ39="","",VLOOKUP(AJ39,#REF!,10,FALSE))</f>
        <v/>
      </c>
      <c r="AK40" s="95" t="str">
        <f>IF(AK39="","",VLOOKUP(AK39,#REF!,10,FALSE))</f>
        <v/>
      </c>
      <c r="AL40" s="96" t="str">
        <f>IF(AL39="","",VLOOKUP(AL39,#REF!,10,FALSE))</f>
        <v/>
      </c>
      <c r="AM40" s="96" t="str">
        <f>IF(AM39="","",VLOOKUP(AM39,#REF!,10,FALSE))</f>
        <v/>
      </c>
      <c r="AN40" s="96" t="str">
        <f>IF(AN39="","",VLOOKUP(AN39,#REF!,10,FALSE))</f>
        <v/>
      </c>
      <c r="AO40" s="96" t="str">
        <f>IF(AO39="","",VLOOKUP(AO39,#REF!,10,FALSE))</f>
        <v/>
      </c>
      <c r="AP40" s="96" t="str">
        <f>IF(AP39="","",VLOOKUP(AP39,#REF!,10,FALSE))</f>
        <v/>
      </c>
      <c r="AQ40" s="97" t="str">
        <f>IF(AQ39="","",VLOOKUP(AQ39,#REF!,10,FALSE))</f>
        <v/>
      </c>
      <c r="AR40" s="95" t="str">
        <f>IF(AR39="","",VLOOKUP(AR39,#REF!,10,FALSE))</f>
        <v/>
      </c>
      <c r="AS40" s="96" t="str">
        <f>IF(AS39="","",VLOOKUP(AS39,#REF!,10,FALSE))</f>
        <v/>
      </c>
      <c r="AT40" s="96" t="str">
        <f>IF(AT39="","",VLOOKUP(AT39,#REF!,10,FALSE))</f>
        <v/>
      </c>
      <c r="AU40" s="96" t="str">
        <f>IF(AU39="","",VLOOKUP(AU39,#REF!,10,FALSE))</f>
        <v/>
      </c>
      <c r="AV40" s="96" t="str">
        <f>IF(AV39="","",VLOOKUP(AV39,#REF!,10,FALSE))</f>
        <v/>
      </c>
      <c r="AW40" s="96" t="str">
        <f>IF(AW39="","",VLOOKUP(AW39,#REF!,10,FALSE))</f>
        <v/>
      </c>
      <c r="AX40" s="97" t="str">
        <f>IF(AX39="","",VLOOKUP(AX39,#REF!,10,FALSE))</f>
        <v/>
      </c>
      <c r="AY40" s="95" t="str">
        <f>IF(AY39="","",VLOOKUP(AY39,#REF!,10,FALSE))</f>
        <v/>
      </c>
      <c r="AZ40" s="96" t="str">
        <f>IF(AZ39="","",VLOOKUP(AZ39,#REF!,10,FALSE))</f>
        <v/>
      </c>
      <c r="BA40" s="96" t="str">
        <f>IF(BA39="","",VLOOKUP(BA39,#REF!,10,FALSE))</f>
        <v/>
      </c>
      <c r="BB40" s="371">
        <f>IF($BE$3="４週",SUM(W40:AX40),IF($BE$3="暦月",SUM(W40:BA40),""))</f>
        <v>0</v>
      </c>
      <c r="BC40" s="372"/>
      <c r="BD40" s="373">
        <f>IF($BE$3="４週",BB40/4,IF($BE$3="暦月",(BB40/($BE$8/7)),""))</f>
        <v>0</v>
      </c>
      <c r="BE40" s="372"/>
      <c r="BF40" s="368"/>
      <c r="BG40" s="369"/>
      <c r="BH40" s="369"/>
      <c r="BI40" s="369"/>
      <c r="BJ40" s="370"/>
    </row>
    <row r="41" spans="2:62" ht="20.25" customHeight="1" x14ac:dyDescent="0.4">
      <c r="B41" s="374">
        <f>B39+1</f>
        <v>13</v>
      </c>
      <c r="C41" s="376"/>
      <c r="D41" s="377"/>
      <c r="E41" s="90"/>
      <c r="F41" s="91"/>
      <c r="G41" s="90"/>
      <c r="H41" s="91"/>
      <c r="I41" s="380"/>
      <c r="J41" s="381"/>
      <c r="K41" s="384"/>
      <c r="L41" s="385"/>
      <c r="M41" s="385"/>
      <c r="N41" s="377"/>
      <c r="O41" s="358"/>
      <c r="P41" s="359"/>
      <c r="Q41" s="359"/>
      <c r="R41" s="359"/>
      <c r="S41" s="360"/>
      <c r="T41" s="114" t="s">
        <v>18</v>
      </c>
      <c r="V41" s="78"/>
      <c r="W41" s="65"/>
      <c r="X41" s="66"/>
      <c r="Y41" s="66"/>
      <c r="Z41" s="66"/>
      <c r="AA41" s="66"/>
      <c r="AB41" s="66"/>
      <c r="AC41" s="67"/>
      <c r="AD41" s="65"/>
      <c r="AE41" s="66"/>
      <c r="AF41" s="66"/>
      <c r="AG41" s="66"/>
      <c r="AH41" s="66"/>
      <c r="AI41" s="66"/>
      <c r="AJ41" s="67"/>
      <c r="AK41" s="65"/>
      <c r="AL41" s="66"/>
      <c r="AM41" s="66"/>
      <c r="AN41" s="66"/>
      <c r="AO41" s="66"/>
      <c r="AP41" s="66"/>
      <c r="AQ41" s="67"/>
      <c r="AR41" s="65"/>
      <c r="AS41" s="66"/>
      <c r="AT41" s="66"/>
      <c r="AU41" s="66"/>
      <c r="AV41" s="66"/>
      <c r="AW41" s="66"/>
      <c r="AX41" s="67"/>
      <c r="AY41" s="65"/>
      <c r="AZ41" s="66"/>
      <c r="BA41" s="68"/>
      <c r="BB41" s="361"/>
      <c r="BC41" s="362"/>
      <c r="BD41" s="363"/>
      <c r="BE41" s="364"/>
      <c r="BF41" s="365"/>
      <c r="BG41" s="366"/>
      <c r="BH41" s="366"/>
      <c r="BI41" s="366"/>
      <c r="BJ41" s="367"/>
    </row>
    <row r="42" spans="2:62" ht="20.25" customHeight="1" x14ac:dyDescent="0.4">
      <c r="B42" s="375"/>
      <c r="C42" s="378"/>
      <c r="D42" s="379"/>
      <c r="E42" s="90"/>
      <c r="F42" s="91">
        <f>C41</f>
        <v>0</v>
      </c>
      <c r="G42" s="90"/>
      <c r="H42" s="91">
        <f>I41</f>
        <v>0</v>
      </c>
      <c r="I42" s="382"/>
      <c r="J42" s="383"/>
      <c r="K42" s="386"/>
      <c r="L42" s="387"/>
      <c r="M42" s="387"/>
      <c r="N42" s="379"/>
      <c r="O42" s="358"/>
      <c r="P42" s="359"/>
      <c r="Q42" s="359"/>
      <c r="R42" s="359"/>
      <c r="S42" s="360"/>
      <c r="T42" s="115" t="s">
        <v>106</v>
      </c>
      <c r="U42" s="79"/>
      <c r="V42" s="116"/>
      <c r="W42" s="95" t="str">
        <f>IF(W41="","",VLOOKUP(W41,#REF!,10,FALSE))</f>
        <v/>
      </c>
      <c r="X42" s="96" t="str">
        <f>IF(X41="","",VLOOKUP(X41,#REF!,10,FALSE))</f>
        <v/>
      </c>
      <c r="Y42" s="96" t="str">
        <f>IF(Y41="","",VLOOKUP(Y41,#REF!,10,FALSE))</f>
        <v/>
      </c>
      <c r="Z42" s="96" t="str">
        <f>IF(Z41="","",VLOOKUP(Z41,#REF!,10,FALSE))</f>
        <v/>
      </c>
      <c r="AA42" s="96" t="str">
        <f>IF(AA41="","",VLOOKUP(AA41,#REF!,10,FALSE))</f>
        <v/>
      </c>
      <c r="AB42" s="96" t="str">
        <f>IF(AB41="","",VLOOKUP(AB41,#REF!,10,FALSE))</f>
        <v/>
      </c>
      <c r="AC42" s="97" t="str">
        <f>IF(AC41="","",VLOOKUP(AC41,#REF!,10,FALSE))</f>
        <v/>
      </c>
      <c r="AD42" s="95" t="str">
        <f>IF(AD41="","",VLOOKUP(AD41,#REF!,10,FALSE))</f>
        <v/>
      </c>
      <c r="AE42" s="96" t="str">
        <f>IF(AE41="","",VLOOKUP(AE41,#REF!,10,FALSE))</f>
        <v/>
      </c>
      <c r="AF42" s="96" t="str">
        <f>IF(AF41="","",VLOOKUP(AF41,#REF!,10,FALSE))</f>
        <v/>
      </c>
      <c r="AG42" s="96" t="str">
        <f>IF(AG41="","",VLOOKUP(AG41,#REF!,10,FALSE))</f>
        <v/>
      </c>
      <c r="AH42" s="96" t="str">
        <f>IF(AH41="","",VLOOKUP(AH41,#REF!,10,FALSE))</f>
        <v/>
      </c>
      <c r="AI42" s="96" t="str">
        <f>IF(AI41="","",VLOOKUP(AI41,#REF!,10,FALSE))</f>
        <v/>
      </c>
      <c r="AJ42" s="97" t="str">
        <f>IF(AJ41="","",VLOOKUP(AJ41,#REF!,10,FALSE))</f>
        <v/>
      </c>
      <c r="AK42" s="95" t="str">
        <f>IF(AK41="","",VLOOKUP(AK41,#REF!,10,FALSE))</f>
        <v/>
      </c>
      <c r="AL42" s="96" t="str">
        <f>IF(AL41="","",VLOOKUP(AL41,#REF!,10,FALSE))</f>
        <v/>
      </c>
      <c r="AM42" s="96" t="str">
        <f>IF(AM41="","",VLOOKUP(AM41,#REF!,10,FALSE))</f>
        <v/>
      </c>
      <c r="AN42" s="96" t="str">
        <f>IF(AN41="","",VLOOKUP(AN41,#REF!,10,FALSE))</f>
        <v/>
      </c>
      <c r="AO42" s="96" t="str">
        <f>IF(AO41="","",VLOOKUP(AO41,#REF!,10,FALSE))</f>
        <v/>
      </c>
      <c r="AP42" s="96" t="str">
        <f>IF(AP41="","",VLOOKUP(AP41,#REF!,10,FALSE))</f>
        <v/>
      </c>
      <c r="AQ42" s="97" t="str">
        <f>IF(AQ41="","",VLOOKUP(AQ41,#REF!,10,FALSE))</f>
        <v/>
      </c>
      <c r="AR42" s="95" t="str">
        <f>IF(AR41="","",VLOOKUP(AR41,#REF!,10,FALSE))</f>
        <v/>
      </c>
      <c r="AS42" s="96" t="str">
        <f>IF(AS41="","",VLOOKUP(AS41,#REF!,10,FALSE))</f>
        <v/>
      </c>
      <c r="AT42" s="96" t="str">
        <f>IF(AT41="","",VLOOKUP(AT41,#REF!,10,FALSE))</f>
        <v/>
      </c>
      <c r="AU42" s="96" t="str">
        <f>IF(AU41="","",VLOOKUP(AU41,#REF!,10,FALSE))</f>
        <v/>
      </c>
      <c r="AV42" s="96" t="str">
        <f>IF(AV41="","",VLOOKUP(AV41,#REF!,10,FALSE))</f>
        <v/>
      </c>
      <c r="AW42" s="96" t="str">
        <f>IF(AW41="","",VLOOKUP(AW41,#REF!,10,FALSE))</f>
        <v/>
      </c>
      <c r="AX42" s="97" t="str">
        <f>IF(AX41="","",VLOOKUP(AX41,#REF!,10,FALSE))</f>
        <v/>
      </c>
      <c r="AY42" s="95" t="str">
        <f>IF(AY41="","",VLOOKUP(AY41,#REF!,10,FALSE))</f>
        <v/>
      </c>
      <c r="AZ42" s="96" t="str">
        <f>IF(AZ41="","",VLOOKUP(AZ41,#REF!,10,FALSE))</f>
        <v/>
      </c>
      <c r="BA42" s="96" t="str">
        <f>IF(BA41="","",VLOOKUP(BA41,#REF!,10,FALSE))</f>
        <v/>
      </c>
      <c r="BB42" s="371">
        <f>IF($BE$3="４週",SUM(W42:AX42),IF($BE$3="暦月",SUM(W42:BA42),""))</f>
        <v>0</v>
      </c>
      <c r="BC42" s="372"/>
      <c r="BD42" s="373">
        <f>IF($BE$3="４週",BB42/4,IF($BE$3="暦月",(BB42/($BE$8/7)),""))</f>
        <v>0</v>
      </c>
      <c r="BE42" s="372"/>
      <c r="BF42" s="368"/>
      <c r="BG42" s="369"/>
      <c r="BH42" s="369"/>
      <c r="BI42" s="369"/>
      <c r="BJ42" s="370"/>
    </row>
    <row r="43" spans="2:62" ht="20.25" customHeight="1" x14ac:dyDescent="0.4">
      <c r="B43" s="374">
        <f>B41+1</f>
        <v>14</v>
      </c>
      <c r="C43" s="376"/>
      <c r="D43" s="377"/>
      <c r="E43" s="90"/>
      <c r="F43" s="91"/>
      <c r="G43" s="90"/>
      <c r="H43" s="91"/>
      <c r="I43" s="380"/>
      <c r="J43" s="381"/>
      <c r="K43" s="384"/>
      <c r="L43" s="385"/>
      <c r="M43" s="385"/>
      <c r="N43" s="377"/>
      <c r="O43" s="358"/>
      <c r="P43" s="359"/>
      <c r="Q43" s="359"/>
      <c r="R43" s="359"/>
      <c r="S43" s="360"/>
      <c r="T43" s="114" t="s">
        <v>18</v>
      </c>
      <c r="V43" s="78"/>
      <c r="W43" s="65"/>
      <c r="X43" s="66"/>
      <c r="Y43" s="66"/>
      <c r="Z43" s="66"/>
      <c r="AA43" s="66"/>
      <c r="AB43" s="66"/>
      <c r="AC43" s="67"/>
      <c r="AD43" s="65"/>
      <c r="AE43" s="66"/>
      <c r="AF43" s="66"/>
      <c r="AG43" s="66"/>
      <c r="AH43" s="66"/>
      <c r="AI43" s="66"/>
      <c r="AJ43" s="67"/>
      <c r="AK43" s="65"/>
      <c r="AL43" s="66"/>
      <c r="AM43" s="66"/>
      <c r="AN43" s="66"/>
      <c r="AO43" s="66"/>
      <c r="AP43" s="66"/>
      <c r="AQ43" s="67"/>
      <c r="AR43" s="65"/>
      <c r="AS43" s="66"/>
      <c r="AT43" s="66"/>
      <c r="AU43" s="66"/>
      <c r="AV43" s="66"/>
      <c r="AW43" s="66"/>
      <c r="AX43" s="67"/>
      <c r="AY43" s="65"/>
      <c r="AZ43" s="66"/>
      <c r="BA43" s="68"/>
      <c r="BB43" s="361"/>
      <c r="BC43" s="362"/>
      <c r="BD43" s="363"/>
      <c r="BE43" s="364"/>
      <c r="BF43" s="365"/>
      <c r="BG43" s="366"/>
      <c r="BH43" s="366"/>
      <c r="BI43" s="366"/>
      <c r="BJ43" s="367"/>
    </row>
    <row r="44" spans="2:62" ht="20.25" customHeight="1" x14ac:dyDescent="0.4">
      <c r="B44" s="375"/>
      <c r="C44" s="378"/>
      <c r="D44" s="379"/>
      <c r="E44" s="90"/>
      <c r="F44" s="91">
        <f>C43</f>
        <v>0</v>
      </c>
      <c r="G44" s="90"/>
      <c r="H44" s="91">
        <f>I43</f>
        <v>0</v>
      </c>
      <c r="I44" s="382"/>
      <c r="J44" s="383"/>
      <c r="K44" s="386"/>
      <c r="L44" s="387"/>
      <c r="M44" s="387"/>
      <c r="N44" s="379"/>
      <c r="O44" s="358"/>
      <c r="P44" s="359"/>
      <c r="Q44" s="359"/>
      <c r="R44" s="359"/>
      <c r="S44" s="360"/>
      <c r="T44" s="115" t="s">
        <v>106</v>
      </c>
      <c r="U44" s="79"/>
      <c r="V44" s="116"/>
      <c r="W44" s="95" t="str">
        <f>IF(W43="","",VLOOKUP(W43,#REF!,10,FALSE))</f>
        <v/>
      </c>
      <c r="X44" s="96" t="str">
        <f>IF(X43="","",VLOOKUP(X43,#REF!,10,FALSE))</f>
        <v/>
      </c>
      <c r="Y44" s="96" t="str">
        <f>IF(Y43="","",VLOOKUP(Y43,#REF!,10,FALSE))</f>
        <v/>
      </c>
      <c r="Z44" s="96" t="str">
        <f>IF(Z43="","",VLOOKUP(Z43,#REF!,10,FALSE))</f>
        <v/>
      </c>
      <c r="AA44" s="96" t="str">
        <f>IF(AA43="","",VLOOKUP(AA43,#REF!,10,FALSE))</f>
        <v/>
      </c>
      <c r="AB44" s="96" t="str">
        <f>IF(AB43="","",VLOOKUP(AB43,#REF!,10,FALSE))</f>
        <v/>
      </c>
      <c r="AC44" s="97" t="str">
        <f>IF(AC43="","",VLOOKUP(AC43,#REF!,10,FALSE))</f>
        <v/>
      </c>
      <c r="AD44" s="95" t="str">
        <f>IF(AD43="","",VLOOKUP(AD43,#REF!,10,FALSE))</f>
        <v/>
      </c>
      <c r="AE44" s="96" t="str">
        <f>IF(AE43="","",VLOOKUP(AE43,#REF!,10,FALSE))</f>
        <v/>
      </c>
      <c r="AF44" s="96" t="str">
        <f>IF(AF43="","",VLOOKUP(AF43,#REF!,10,FALSE))</f>
        <v/>
      </c>
      <c r="AG44" s="96" t="str">
        <f>IF(AG43="","",VLOOKUP(AG43,#REF!,10,FALSE))</f>
        <v/>
      </c>
      <c r="AH44" s="96" t="str">
        <f>IF(AH43="","",VLOOKUP(AH43,#REF!,10,FALSE))</f>
        <v/>
      </c>
      <c r="AI44" s="96" t="str">
        <f>IF(AI43="","",VLOOKUP(AI43,#REF!,10,FALSE))</f>
        <v/>
      </c>
      <c r="AJ44" s="97" t="str">
        <f>IF(AJ43="","",VLOOKUP(AJ43,#REF!,10,FALSE))</f>
        <v/>
      </c>
      <c r="AK44" s="95" t="str">
        <f>IF(AK43="","",VLOOKUP(AK43,#REF!,10,FALSE))</f>
        <v/>
      </c>
      <c r="AL44" s="96" t="str">
        <f>IF(AL43="","",VLOOKUP(AL43,#REF!,10,FALSE))</f>
        <v/>
      </c>
      <c r="AM44" s="96" t="str">
        <f>IF(AM43="","",VLOOKUP(AM43,#REF!,10,FALSE))</f>
        <v/>
      </c>
      <c r="AN44" s="96" t="str">
        <f>IF(AN43="","",VLOOKUP(AN43,#REF!,10,FALSE))</f>
        <v/>
      </c>
      <c r="AO44" s="96" t="str">
        <f>IF(AO43="","",VLOOKUP(AO43,#REF!,10,FALSE))</f>
        <v/>
      </c>
      <c r="AP44" s="96" t="str">
        <f>IF(AP43="","",VLOOKUP(AP43,#REF!,10,FALSE))</f>
        <v/>
      </c>
      <c r="AQ44" s="97" t="str">
        <f>IF(AQ43="","",VLOOKUP(AQ43,#REF!,10,FALSE))</f>
        <v/>
      </c>
      <c r="AR44" s="95" t="str">
        <f>IF(AR43="","",VLOOKUP(AR43,#REF!,10,FALSE))</f>
        <v/>
      </c>
      <c r="AS44" s="96" t="str">
        <f>IF(AS43="","",VLOOKUP(AS43,#REF!,10,FALSE))</f>
        <v/>
      </c>
      <c r="AT44" s="96" t="str">
        <f>IF(AT43="","",VLOOKUP(AT43,#REF!,10,FALSE))</f>
        <v/>
      </c>
      <c r="AU44" s="96" t="str">
        <f>IF(AU43="","",VLOOKUP(AU43,#REF!,10,FALSE))</f>
        <v/>
      </c>
      <c r="AV44" s="96" t="str">
        <f>IF(AV43="","",VLOOKUP(AV43,#REF!,10,FALSE))</f>
        <v/>
      </c>
      <c r="AW44" s="96" t="str">
        <f>IF(AW43="","",VLOOKUP(AW43,#REF!,10,FALSE))</f>
        <v/>
      </c>
      <c r="AX44" s="97" t="str">
        <f>IF(AX43="","",VLOOKUP(AX43,#REF!,10,FALSE))</f>
        <v/>
      </c>
      <c r="AY44" s="95" t="str">
        <f>IF(AY43="","",VLOOKUP(AY43,#REF!,10,FALSE))</f>
        <v/>
      </c>
      <c r="AZ44" s="96" t="str">
        <f>IF(AZ43="","",VLOOKUP(AZ43,#REF!,10,FALSE))</f>
        <v/>
      </c>
      <c r="BA44" s="96" t="str">
        <f>IF(BA43="","",VLOOKUP(BA43,#REF!,10,FALSE))</f>
        <v/>
      </c>
      <c r="BB44" s="371">
        <f>IF($BE$3="４週",SUM(W44:AX44),IF($BE$3="暦月",SUM(W44:BA44),""))</f>
        <v>0</v>
      </c>
      <c r="BC44" s="372"/>
      <c r="BD44" s="373">
        <f>IF($BE$3="４週",BB44/4,IF($BE$3="暦月",(BB44/($BE$8/7)),""))</f>
        <v>0</v>
      </c>
      <c r="BE44" s="372"/>
      <c r="BF44" s="368"/>
      <c r="BG44" s="369"/>
      <c r="BH44" s="369"/>
      <c r="BI44" s="369"/>
      <c r="BJ44" s="370"/>
    </row>
    <row r="45" spans="2:62" ht="20.25" customHeight="1" x14ac:dyDescent="0.4">
      <c r="B45" s="374">
        <f>B43+1</f>
        <v>15</v>
      </c>
      <c r="C45" s="376"/>
      <c r="D45" s="377"/>
      <c r="E45" s="90"/>
      <c r="F45" s="91"/>
      <c r="G45" s="90"/>
      <c r="H45" s="91"/>
      <c r="I45" s="380"/>
      <c r="J45" s="381"/>
      <c r="K45" s="384"/>
      <c r="L45" s="385"/>
      <c r="M45" s="385"/>
      <c r="N45" s="377"/>
      <c r="O45" s="358"/>
      <c r="P45" s="359"/>
      <c r="Q45" s="359"/>
      <c r="R45" s="359"/>
      <c r="S45" s="360"/>
      <c r="T45" s="114" t="s">
        <v>18</v>
      </c>
      <c r="V45" s="78"/>
      <c r="W45" s="65"/>
      <c r="X45" s="66"/>
      <c r="Y45" s="66"/>
      <c r="Z45" s="66"/>
      <c r="AA45" s="66"/>
      <c r="AB45" s="66"/>
      <c r="AC45" s="67"/>
      <c r="AD45" s="65"/>
      <c r="AE45" s="66"/>
      <c r="AF45" s="66"/>
      <c r="AG45" s="66"/>
      <c r="AH45" s="66"/>
      <c r="AI45" s="66"/>
      <c r="AJ45" s="67"/>
      <c r="AK45" s="65"/>
      <c r="AL45" s="66"/>
      <c r="AM45" s="66"/>
      <c r="AN45" s="66"/>
      <c r="AO45" s="66"/>
      <c r="AP45" s="66"/>
      <c r="AQ45" s="67"/>
      <c r="AR45" s="65"/>
      <c r="AS45" s="66"/>
      <c r="AT45" s="66"/>
      <c r="AU45" s="66"/>
      <c r="AV45" s="66"/>
      <c r="AW45" s="66"/>
      <c r="AX45" s="67"/>
      <c r="AY45" s="65"/>
      <c r="AZ45" s="66"/>
      <c r="BA45" s="68"/>
      <c r="BB45" s="361"/>
      <c r="BC45" s="362"/>
      <c r="BD45" s="363"/>
      <c r="BE45" s="364"/>
      <c r="BF45" s="365"/>
      <c r="BG45" s="366"/>
      <c r="BH45" s="366"/>
      <c r="BI45" s="366"/>
      <c r="BJ45" s="367"/>
    </row>
    <row r="46" spans="2:62" ht="20.25" customHeight="1" x14ac:dyDescent="0.4">
      <c r="B46" s="375"/>
      <c r="C46" s="378"/>
      <c r="D46" s="379"/>
      <c r="E46" s="90"/>
      <c r="F46" s="91">
        <f>C45</f>
        <v>0</v>
      </c>
      <c r="G46" s="90"/>
      <c r="H46" s="91">
        <f>I45</f>
        <v>0</v>
      </c>
      <c r="I46" s="382"/>
      <c r="J46" s="383"/>
      <c r="K46" s="386"/>
      <c r="L46" s="387"/>
      <c r="M46" s="387"/>
      <c r="N46" s="379"/>
      <c r="O46" s="358"/>
      <c r="P46" s="359"/>
      <c r="Q46" s="359"/>
      <c r="R46" s="359"/>
      <c r="S46" s="360"/>
      <c r="T46" s="115" t="s">
        <v>106</v>
      </c>
      <c r="U46" s="79"/>
      <c r="V46" s="116"/>
      <c r="W46" s="95" t="str">
        <f>IF(W45="","",VLOOKUP(W45,#REF!,10,FALSE))</f>
        <v/>
      </c>
      <c r="X46" s="96" t="str">
        <f>IF(X45="","",VLOOKUP(X45,#REF!,10,FALSE))</f>
        <v/>
      </c>
      <c r="Y46" s="96" t="str">
        <f>IF(Y45="","",VLOOKUP(Y45,#REF!,10,FALSE))</f>
        <v/>
      </c>
      <c r="Z46" s="96" t="str">
        <f>IF(Z45="","",VLOOKUP(Z45,#REF!,10,FALSE))</f>
        <v/>
      </c>
      <c r="AA46" s="96" t="str">
        <f>IF(AA45="","",VLOOKUP(AA45,#REF!,10,FALSE))</f>
        <v/>
      </c>
      <c r="AB46" s="96" t="str">
        <f>IF(AB45="","",VLOOKUP(AB45,#REF!,10,FALSE))</f>
        <v/>
      </c>
      <c r="AC46" s="97" t="str">
        <f>IF(AC45="","",VLOOKUP(AC45,#REF!,10,FALSE))</f>
        <v/>
      </c>
      <c r="AD46" s="95" t="str">
        <f>IF(AD45="","",VLOOKUP(AD45,#REF!,10,FALSE))</f>
        <v/>
      </c>
      <c r="AE46" s="96" t="str">
        <f>IF(AE45="","",VLOOKUP(AE45,#REF!,10,FALSE))</f>
        <v/>
      </c>
      <c r="AF46" s="96" t="str">
        <f>IF(AF45="","",VLOOKUP(AF45,#REF!,10,FALSE))</f>
        <v/>
      </c>
      <c r="AG46" s="96" t="str">
        <f>IF(AG45="","",VLOOKUP(AG45,#REF!,10,FALSE))</f>
        <v/>
      </c>
      <c r="AH46" s="96" t="str">
        <f>IF(AH45="","",VLOOKUP(AH45,#REF!,10,FALSE))</f>
        <v/>
      </c>
      <c r="AI46" s="96" t="str">
        <f>IF(AI45="","",VLOOKUP(AI45,#REF!,10,FALSE))</f>
        <v/>
      </c>
      <c r="AJ46" s="97" t="str">
        <f>IF(AJ45="","",VLOOKUP(AJ45,#REF!,10,FALSE))</f>
        <v/>
      </c>
      <c r="AK46" s="95" t="str">
        <f>IF(AK45="","",VLOOKUP(AK45,#REF!,10,FALSE))</f>
        <v/>
      </c>
      <c r="AL46" s="96" t="str">
        <f>IF(AL45="","",VLOOKUP(AL45,#REF!,10,FALSE))</f>
        <v/>
      </c>
      <c r="AM46" s="96" t="str">
        <f>IF(AM45="","",VLOOKUP(AM45,#REF!,10,FALSE))</f>
        <v/>
      </c>
      <c r="AN46" s="96" t="str">
        <f>IF(AN45="","",VLOOKUP(AN45,#REF!,10,FALSE))</f>
        <v/>
      </c>
      <c r="AO46" s="96" t="str">
        <f>IF(AO45="","",VLOOKUP(AO45,#REF!,10,FALSE))</f>
        <v/>
      </c>
      <c r="AP46" s="96" t="str">
        <f>IF(AP45="","",VLOOKUP(AP45,#REF!,10,FALSE))</f>
        <v/>
      </c>
      <c r="AQ46" s="97" t="str">
        <f>IF(AQ45="","",VLOOKUP(AQ45,#REF!,10,FALSE))</f>
        <v/>
      </c>
      <c r="AR46" s="95" t="str">
        <f>IF(AR45="","",VLOOKUP(AR45,#REF!,10,FALSE))</f>
        <v/>
      </c>
      <c r="AS46" s="96" t="str">
        <f>IF(AS45="","",VLOOKUP(AS45,#REF!,10,FALSE))</f>
        <v/>
      </c>
      <c r="AT46" s="96" t="str">
        <f>IF(AT45="","",VLOOKUP(AT45,#REF!,10,FALSE))</f>
        <v/>
      </c>
      <c r="AU46" s="96" t="str">
        <f>IF(AU45="","",VLOOKUP(AU45,#REF!,10,FALSE))</f>
        <v/>
      </c>
      <c r="AV46" s="96" t="str">
        <f>IF(AV45="","",VLOOKUP(AV45,#REF!,10,FALSE))</f>
        <v/>
      </c>
      <c r="AW46" s="96" t="str">
        <f>IF(AW45="","",VLOOKUP(AW45,#REF!,10,FALSE))</f>
        <v/>
      </c>
      <c r="AX46" s="97" t="str">
        <f>IF(AX45="","",VLOOKUP(AX45,#REF!,10,FALSE))</f>
        <v/>
      </c>
      <c r="AY46" s="95" t="str">
        <f>IF(AY45="","",VLOOKUP(AY45,#REF!,10,FALSE))</f>
        <v/>
      </c>
      <c r="AZ46" s="96" t="str">
        <f>IF(AZ45="","",VLOOKUP(AZ45,#REF!,10,FALSE))</f>
        <v/>
      </c>
      <c r="BA46" s="96" t="str">
        <f>IF(BA45="","",VLOOKUP(BA45,#REF!,10,FALSE))</f>
        <v/>
      </c>
      <c r="BB46" s="371">
        <f>IF($BE$3="４週",SUM(W46:AX46),IF($BE$3="暦月",SUM(W46:BA46),""))</f>
        <v>0</v>
      </c>
      <c r="BC46" s="372"/>
      <c r="BD46" s="373">
        <f>IF($BE$3="４週",BB46/4,IF($BE$3="暦月",(BB46/($BE$8/7)),""))</f>
        <v>0</v>
      </c>
      <c r="BE46" s="372"/>
      <c r="BF46" s="368"/>
      <c r="BG46" s="369"/>
      <c r="BH46" s="369"/>
      <c r="BI46" s="369"/>
      <c r="BJ46" s="370"/>
    </row>
    <row r="47" spans="2:62" ht="20.25" customHeight="1" x14ac:dyDescent="0.4">
      <c r="B47" s="374">
        <f>B45+1</f>
        <v>16</v>
      </c>
      <c r="C47" s="376"/>
      <c r="D47" s="377"/>
      <c r="E47" s="90"/>
      <c r="F47" s="91"/>
      <c r="G47" s="90"/>
      <c r="H47" s="91"/>
      <c r="I47" s="380"/>
      <c r="J47" s="381"/>
      <c r="K47" s="384"/>
      <c r="L47" s="385"/>
      <c r="M47" s="385"/>
      <c r="N47" s="377"/>
      <c r="O47" s="358"/>
      <c r="P47" s="359"/>
      <c r="Q47" s="359"/>
      <c r="R47" s="359"/>
      <c r="S47" s="360"/>
      <c r="T47" s="114" t="s">
        <v>18</v>
      </c>
      <c r="V47" s="78"/>
      <c r="W47" s="65"/>
      <c r="X47" s="66"/>
      <c r="Y47" s="66"/>
      <c r="Z47" s="66"/>
      <c r="AA47" s="66"/>
      <c r="AB47" s="66"/>
      <c r="AC47" s="67"/>
      <c r="AD47" s="65"/>
      <c r="AE47" s="66"/>
      <c r="AF47" s="66"/>
      <c r="AG47" s="66"/>
      <c r="AH47" s="66"/>
      <c r="AI47" s="66"/>
      <c r="AJ47" s="67"/>
      <c r="AK47" s="65"/>
      <c r="AL47" s="66"/>
      <c r="AM47" s="66"/>
      <c r="AN47" s="66"/>
      <c r="AO47" s="66"/>
      <c r="AP47" s="66"/>
      <c r="AQ47" s="67"/>
      <c r="AR47" s="65"/>
      <c r="AS47" s="66"/>
      <c r="AT47" s="66"/>
      <c r="AU47" s="66"/>
      <c r="AV47" s="66"/>
      <c r="AW47" s="66"/>
      <c r="AX47" s="67"/>
      <c r="AY47" s="65"/>
      <c r="AZ47" s="66"/>
      <c r="BA47" s="68"/>
      <c r="BB47" s="361"/>
      <c r="BC47" s="362"/>
      <c r="BD47" s="363"/>
      <c r="BE47" s="364"/>
      <c r="BF47" s="365"/>
      <c r="BG47" s="366"/>
      <c r="BH47" s="366"/>
      <c r="BI47" s="366"/>
      <c r="BJ47" s="367"/>
    </row>
    <row r="48" spans="2:62" ht="20.25" customHeight="1" x14ac:dyDescent="0.4">
      <c r="B48" s="375"/>
      <c r="C48" s="378"/>
      <c r="D48" s="379"/>
      <c r="E48" s="90"/>
      <c r="F48" s="91">
        <f>C47</f>
        <v>0</v>
      </c>
      <c r="G48" s="90"/>
      <c r="H48" s="91">
        <f>I47</f>
        <v>0</v>
      </c>
      <c r="I48" s="382"/>
      <c r="J48" s="383"/>
      <c r="K48" s="386"/>
      <c r="L48" s="387"/>
      <c r="M48" s="387"/>
      <c r="N48" s="379"/>
      <c r="O48" s="358"/>
      <c r="P48" s="359"/>
      <c r="Q48" s="359"/>
      <c r="R48" s="359"/>
      <c r="S48" s="360"/>
      <c r="T48" s="115" t="s">
        <v>106</v>
      </c>
      <c r="U48" s="79"/>
      <c r="V48" s="116"/>
      <c r="W48" s="95" t="str">
        <f>IF(W47="","",VLOOKUP(W47,#REF!,10,FALSE))</f>
        <v/>
      </c>
      <c r="X48" s="96" t="str">
        <f>IF(X47="","",VLOOKUP(X47,#REF!,10,FALSE))</f>
        <v/>
      </c>
      <c r="Y48" s="96" t="str">
        <f>IF(Y47="","",VLOOKUP(Y47,#REF!,10,FALSE))</f>
        <v/>
      </c>
      <c r="Z48" s="96" t="str">
        <f>IF(Z47="","",VLOOKUP(Z47,#REF!,10,FALSE))</f>
        <v/>
      </c>
      <c r="AA48" s="96" t="str">
        <f>IF(AA47="","",VLOOKUP(AA47,#REF!,10,FALSE))</f>
        <v/>
      </c>
      <c r="AB48" s="96" t="str">
        <f>IF(AB47="","",VLOOKUP(AB47,#REF!,10,FALSE))</f>
        <v/>
      </c>
      <c r="AC48" s="97" t="str">
        <f>IF(AC47="","",VLOOKUP(AC47,#REF!,10,FALSE))</f>
        <v/>
      </c>
      <c r="AD48" s="95" t="str">
        <f>IF(AD47="","",VLOOKUP(AD47,#REF!,10,FALSE))</f>
        <v/>
      </c>
      <c r="AE48" s="96" t="str">
        <f>IF(AE47="","",VLOOKUP(AE47,#REF!,10,FALSE))</f>
        <v/>
      </c>
      <c r="AF48" s="96" t="str">
        <f>IF(AF47="","",VLOOKUP(AF47,#REF!,10,FALSE))</f>
        <v/>
      </c>
      <c r="AG48" s="96" t="str">
        <f>IF(AG47="","",VLOOKUP(AG47,#REF!,10,FALSE))</f>
        <v/>
      </c>
      <c r="AH48" s="96" t="str">
        <f>IF(AH47="","",VLOOKUP(AH47,#REF!,10,FALSE))</f>
        <v/>
      </c>
      <c r="AI48" s="96" t="str">
        <f>IF(AI47="","",VLOOKUP(AI47,#REF!,10,FALSE))</f>
        <v/>
      </c>
      <c r="AJ48" s="97" t="str">
        <f>IF(AJ47="","",VLOOKUP(AJ47,#REF!,10,FALSE))</f>
        <v/>
      </c>
      <c r="AK48" s="95" t="str">
        <f>IF(AK47="","",VLOOKUP(AK47,#REF!,10,FALSE))</f>
        <v/>
      </c>
      <c r="AL48" s="96" t="str">
        <f>IF(AL47="","",VLOOKUP(AL47,#REF!,10,FALSE))</f>
        <v/>
      </c>
      <c r="AM48" s="96" t="str">
        <f>IF(AM47="","",VLOOKUP(AM47,#REF!,10,FALSE))</f>
        <v/>
      </c>
      <c r="AN48" s="96" t="str">
        <f>IF(AN47="","",VLOOKUP(AN47,#REF!,10,FALSE))</f>
        <v/>
      </c>
      <c r="AO48" s="96" t="str">
        <f>IF(AO47="","",VLOOKUP(AO47,#REF!,10,FALSE))</f>
        <v/>
      </c>
      <c r="AP48" s="96" t="str">
        <f>IF(AP47="","",VLOOKUP(AP47,#REF!,10,FALSE))</f>
        <v/>
      </c>
      <c r="AQ48" s="97" t="str">
        <f>IF(AQ47="","",VLOOKUP(AQ47,#REF!,10,FALSE))</f>
        <v/>
      </c>
      <c r="AR48" s="95" t="str">
        <f>IF(AR47="","",VLOOKUP(AR47,#REF!,10,FALSE))</f>
        <v/>
      </c>
      <c r="AS48" s="96" t="str">
        <f>IF(AS47="","",VLOOKUP(AS47,#REF!,10,FALSE))</f>
        <v/>
      </c>
      <c r="AT48" s="96" t="str">
        <f>IF(AT47="","",VLOOKUP(AT47,#REF!,10,FALSE))</f>
        <v/>
      </c>
      <c r="AU48" s="96" t="str">
        <f>IF(AU47="","",VLOOKUP(AU47,#REF!,10,FALSE))</f>
        <v/>
      </c>
      <c r="AV48" s="96" t="str">
        <f>IF(AV47="","",VLOOKUP(AV47,#REF!,10,FALSE))</f>
        <v/>
      </c>
      <c r="AW48" s="96" t="str">
        <f>IF(AW47="","",VLOOKUP(AW47,#REF!,10,FALSE))</f>
        <v/>
      </c>
      <c r="AX48" s="97" t="str">
        <f>IF(AX47="","",VLOOKUP(AX47,#REF!,10,FALSE))</f>
        <v/>
      </c>
      <c r="AY48" s="95" t="str">
        <f>IF(AY47="","",VLOOKUP(AY47,#REF!,10,FALSE))</f>
        <v/>
      </c>
      <c r="AZ48" s="96" t="str">
        <f>IF(AZ47="","",VLOOKUP(AZ47,#REF!,10,FALSE))</f>
        <v/>
      </c>
      <c r="BA48" s="96" t="str">
        <f>IF(BA47="","",VLOOKUP(BA47,#REF!,10,FALSE))</f>
        <v/>
      </c>
      <c r="BB48" s="371">
        <f>IF($BE$3="４週",SUM(W48:AX48),IF($BE$3="暦月",SUM(W48:BA48),""))</f>
        <v>0</v>
      </c>
      <c r="BC48" s="372"/>
      <c r="BD48" s="373">
        <f>IF($BE$3="４週",BB48/4,IF($BE$3="暦月",(BB48/($BE$8/7)),""))</f>
        <v>0</v>
      </c>
      <c r="BE48" s="372"/>
      <c r="BF48" s="368"/>
      <c r="BG48" s="369"/>
      <c r="BH48" s="369"/>
      <c r="BI48" s="369"/>
      <c r="BJ48" s="370"/>
    </row>
    <row r="49" spans="2:62" ht="20.25" customHeight="1" x14ac:dyDescent="0.4">
      <c r="B49" s="374">
        <f>B47+1</f>
        <v>17</v>
      </c>
      <c r="C49" s="376"/>
      <c r="D49" s="377"/>
      <c r="E49" s="90"/>
      <c r="F49" s="91"/>
      <c r="G49" s="90"/>
      <c r="H49" s="91"/>
      <c r="I49" s="380"/>
      <c r="J49" s="381"/>
      <c r="K49" s="384"/>
      <c r="L49" s="385"/>
      <c r="M49" s="385"/>
      <c r="N49" s="377"/>
      <c r="O49" s="358"/>
      <c r="P49" s="359"/>
      <c r="Q49" s="359"/>
      <c r="R49" s="359"/>
      <c r="S49" s="360"/>
      <c r="T49" s="114" t="s">
        <v>18</v>
      </c>
      <c r="V49" s="78"/>
      <c r="W49" s="65"/>
      <c r="X49" s="66"/>
      <c r="Y49" s="66"/>
      <c r="Z49" s="66"/>
      <c r="AA49" s="66"/>
      <c r="AB49" s="66"/>
      <c r="AC49" s="67"/>
      <c r="AD49" s="65"/>
      <c r="AE49" s="66"/>
      <c r="AF49" s="66"/>
      <c r="AG49" s="66"/>
      <c r="AH49" s="66"/>
      <c r="AI49" s="66"/>
      <c r="AJ49" s="67"/>
      <c r="AK49" s="65"/>
      <c r="AL49" s="66"/>
      <c r="AM49" s="66"/>
      <c r="AN49" s="66"/>
      <c r="AO49" s="66"/>
      <c r="AP49" s="66"/>
      <c r="AQ49" s="67"/>
      <c r="AR49" s="65"/>
      <c r="AS49" s="66"/>
      <c r="AT49" s="66"/>
      <c r="AU49" s="66"/>
      <c r="AV49" s="66"/>
      <c r="AW49" s="66"/>
      <c r="AX49" s="67"/>
      <c r="AY49" s="65"/>
      <c r="AZ49" s="66"/>
      <c r="BA49" s="68"/>
      <c r="BB49" s="361"/>
      <c r="BC49" s="362"/>
      <c r="BD49" s="363"/>
      <c r="BE49" s="364"/>
      <c r="BF49" s="365"/>
      <c r="BG49" s="366"/>
      <c r="BH49" s="366"/>
      <c r="BI49" s="366"/>
      <c r="BJ49" s="367"/>
    </row>
    <row r="50" spans="2:62" ht="20.25" customHeight="1" thickBot="1" x14ac:dyDescent="0.45">
      <c r="B50" s="413"/>
      <c r="C50" s="414"/>
      <c r="D50" s="415"/>
      <c r="E50" s="109"/>
      <c r="F50" s="110">
        <f>C49</f>
        <v>0</v>
      </c>
      <c r="G50" s="109"/>
      <c r="H50" s="110">
        <f>I49</f>
        <v>0</v>
      </c>
      <c r="I50" s="416"/>
      <c r="J50" s="417"/>
      <c r="K50" s="418"/>
      <c r="L50" s="419"/>
      <c r="M50" s="419"/>
      <c r="N50" s="415"/>
      <c r="O50" s="404"/>
      <c r="P50" s="405"/>
      <c r="Q50" s="405"/>
      <c r="R50" s="405"/>
      <c r="S50" s="406"/>
      <c r="T50" s="111" t="s">
        <v>106</v>
      </c>
      <c r="U50" s="112"/>
      <c r="V50" s="113"/>
      <c r="W50" s="98" t="str">
        <f>IF(W49="","",VLOOKUP(W49,#REF!,10,FALSE))</f>
        <v/>
      </c>
      <c r="X50" s="99" t="str">
        <f>IF(X49="","",VLOOKUP(X49,#REF!,10,FALSE))</f>
        <v/>
      </c>
      <c r="Y50" s="99" t="str">
        <f>IF(Y49="","",VLOOKUP(Y49,#REF!,10,FALSE))</f>
        <v/>
      </c>
      <c r="Z50" s="99" t="str">
        <f>IF(Z49="","",VLOOKUP(Z49,#REF!,10,FALSE))</f>
        <v/>
      </c>
      <c r="AA50" s="99" t="str">
        <f>IF(AA49="","",VLOOKUP(AA49,#REF!,10,FALSE))</f>
        <v/>
      </c>
      <c r="AB50" s="99" t="str">
        <f>IF(AB49="","",VLOOKUP(AB49,#REF!,10,FALSE))</f>
        <v/>
      </c>
      <c r="AC50" s="100" t="str">
        <f>IF(AC49="","",VLOOKUP(AC49,#REF!,10,FALSE))</f>
        <v/>
      </c>
      <c r="AD50" s="98" t="str">
        <f>IF(AD49="","",VLOOKUP(AD49,#REF!,10,FALSE))</f>
        <v/>
      </c>
      <c r="AE50" s="99" t="str">
        <f>IF(AE49="","",VLOOKUP(AE49,#REF!,10,FALSE))</f>
        <v/>
      </c>
      <c r="AF50" s="99" t="str">
        <f>IF(AF49="","",VLOOKUP(AF49,#REF!,10,FALSE))</f>
        <v/>
      </c>
      <c r="AG50" s="99" t="str">
        <f>IF(AG49="","",VLOOKUP(AG49,#REF!,10,FALSE))</f>
        <v/>
      </c>
      <c r="AH50" s="99" t="str">
        <f>IF(AH49="","",VLOOKUP(AH49,#REF!,10,FALSE))</f>
        <v/>
      </c>
      <c r="AI50" s="99" t="str">
        <f>IF(AI49="","",VLOOKUP(AI49,#REF!,10,FALSE))</f>
        <v/>
      </c>
      <c r="AJ50" s="100" t="str">
        <f>IF(AJ49="","",VLOOKUP(AJ49,#REF!,10,FALSE))</f>
        <v/>
      </c>
      <c r="AK50" s="98" t="str">
        <f>IF(AK49="","",VLOOKUP(AK49,#REF!,10,FALSE))</f>
        <v/>
      </c>
      <c r="AL50" s="99" t="str">
        <f>IF(AL49="","",VLOOKUP(AL49,#REF!,10,FALSE))</f>
        <v/>
      </c>
      <c r="AM50" s="99" t="str">
        <f>IF(AM49="","",VLOOKUP(AM49,#REF!,10,FALSE))</f>
        <v/>
      </c>
      <c r="AN50" s="99" t="str">
        <f>IF(AN49="","",VLOOKUP(AN49,#REF!,10,FALSE))</f>
        <v/>
      </c>
      <c r="AO50" s="99" t="str">
        <f>IF(AO49="","",VLOOKUP(AO49,#REF!,10,FALSE))</f>
        <v/>
      </c>
      <c r="AP50" s="99" t="str">
        <f>IF(AP49="","",VLOOKUP(AP49,#REF!,10,FALSE))</f>
        <v/>
      </c>
      <c r="AQ50" s="100" t="str">
        <f>IF(AQ49="","",VLOOKUP(AQ49,#REF!,10,FALSE))</f>
        <v/>
      </c>
      <c r="AR50" s="98" t="str">
        <f>IF(AR49="","",VLOOKUP(AR49,#REF!,10,FALSE))</f>
        <v/>
      </c>
      <c r="AS50" s="99" t="str">
        <f>IF(AS49="","",VLOOKUP(AS49,#REF!,10,FALSE))</f>
        <v/>
      </c>
      <c r="AT50" s="99" t="str">
        <f>IF(AT49="","",VLOOKUP(AT49,#REF!,10,FALSE))</f>
        <v/>
      </c>
      <c r="AU50" s="99" t="str">
        <f>IF(AU49="","",VLOOKUP(AU49,#REF!,10,FALSE))</f>
        <v/>
      </c>
      <c r="AV50" s="99" t="str">
        <f>IF(AV49="","",VLOOKUP(AV49,#REF!,10,FALSE))</f>
        <v/>
      </c>
      <c r="AW50" s="99" t="str">
        <f>IF(AW49="","",VLOOKUP(AW49,#REF!,10,FALSE))</f>
        <v/>
      </c>
      <c r="AX50" s="100" t="str">
        <f>IF(AX49="","",VLOOKUP(AX49,#REF!,10,FALSE))</f>
        <v/>
      </c>
      <c r="AY50" s="98" t="str">
        <f>IF(AY49="","",VLOOKUP(AY49,#REF!,10,FALSE))</f>
        <v/>
      </c>
      <c r="AZ50" s="99" t="str">
        <f>IF(AZ49="","",VLOOKUP(AZ49,#REF!,10,FALSE))</f>
        <v/>
      </c>
      <c r="BA50" s="99" t="str">
        <f>IF(BA49="","",VLOOKUP(BA49,#REF!,10,FALSE))</f>
        <v/>
      </c>
      <c r="BB50" s="410">
        <f>IF($BE$3="４週",SUM(W50:AX50),IF($BE$3="暦月",SUM(W50:BA50),""))</f>
        <v>0</v>
      </c>
      <c r="BC50" s="411"/>
      <c r="BD50" s="412">
        <f>IF($BE$3="４週",BB50/4,IF($BE$3="暦月",(BB50/($BE$8/7)),""))</f>
        <v>0</v>
      </c>
      <c r="BE50" s="411"/>
      <c r="BF50" s="407"/>
      <c r="BG50" s="408"/>
      <c r="BH50" s="408"/>
      <c r="BI50" s="408"/>
      <c r="BJ50" s="409"/>
    </row>
    <row r="51" spans="2:62" ht="20.25" customHeight="1" x14ac:dyDescent="0.4">
      <c r="B51" s="29"/>
      <c r="C51" s="36"/>
      <c r="D51" s="36"/>
      <c r="E51" s="36"/>
      <c r="F51" s="36"/>
      <c r="G51" s="36"/>
      <c r="H51" s="36"/>
      <c r="I51" s="101"/>
      <c r="J51" s="101"/>
      <c r="K51" s="36"/>
      <c r="L51" s="36"/>
      <c r="M51" s="36"/>
      <c r="N51" s="36"/>
      <c r="O51" s="102"/>
      <c r="P51" s="102"/>
      <c r="Q51" s="102"/>
      <c r="R51" s="37"/>
      <c r="S51" s="37"/>
      <c r="T51" s="37"/>
      <c r="U51" s="38"/>
      <c r="V51" s="39"/>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1"/>
      <c r="BE51" s="41"/>
      <c r="BF51" s="102"/>
      <c r="BG51" s="102"/>
      <c r="BH51" s="102"/>
      <c r="BI51" s="102"/>
      <c r="BJ51" s="102"/>
    </row>
    <row r="52" spans="2:62" ht="20.25" customHeight="1" x14ac:dyDescent="0.4">
      <c r="B52" s="29"/>
      <c r="C52" s="36"/>
      <c r="D52" s="36"/>
      <c r="E52" s="36"/>
      <c r="F52" s="36"/>
      <c r="G52" s="36"/>
      <c r="H52" s="36"/>
      <c r="I52" s="285"/>
      <c r="J52" s="2" t="s">
        <v>311</v>
      </c>
      <c r="K52" s="2"/>
      <c r="L52" s="2"/>
      <c r="M52" s="2"/>
      <c r="N52" s="2"/>
      <c r="O52" s="2"/>
      <c r="P52" s="2"/>
      <c r="Q52" s="2"/>
      <c r="R52" s="2"/>
      <c r="S52" s="2"/>
      <c r="T52" s="22"/>
      <c r="U52" s="2"/>
      <c r="V52" s="2"/>
      <c r="W52" s="2"/>
      <c r="X52" s="2"/>
      <c r="Y52" s="2"/>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7"/>
      <c r="BE52" s="41"/>
      <c r="BF52" s="102"/>
      <c r="BG52" s="102"/>
      <c r="BH52" s="102"/>
      <c r="BI52" s="102"/>
      <c r="BJ52" s="102"/>
    </row>
    <row r="53" spans="2:62" ht="20.25" customHeight="1" x14ac:dyDescent="0.4">
      <c r="B53" s="29"/>
      <c r="C53" s="36"/>
      <c r="D53" s="36"/>
      <c r="E53" s="36"/>
      <c r="F53" s="36"/>
      <c r="G53" s="36"/>
      <c r="H53" s="36"/>
      <c r="I53" s="285"/>
      <c r="J53" s="2"/>
      <c r="K53" s="2" t="s">
        <v>276</v>
      </c>
      <c r="L53" s="2"/>
      <c r="M53" s="2"/>
      <c r="N53" s="2"/>
      <c r="O53" s="2"/>
      <c r="P53" s="2"/>
      <c r="Q53" s="2"/>
      <c r="R53" s="2"/>
      <c r="S53" s="2"/>
      <c r="T53" s="22"/>
      <c r="U53" s="2"/>
      <c r="V53" s="2"/>
      <c r="W53" s="2"/>
      <c r="X53" s="2"/>
      <c r="Y53" s="2"/>
      <c r="Z53" s="286"/>
      <c r="AA53" s="2" t="s">
        <v>277</v>
      </c>
      <c r="AB53" s="2"/>
      <c r="AC53" s="2"/>
      <c r="AD53" s="2"/>
      <c r="AE53" s="2"/>
      <c r="AF53" s="2"/>
      <c r="AG53" s="2"/>
      <c r="AH53" s="2"/>
      <c r="AI53" s="2"/>
      <c r="AJ53" s="22"/>
      <c r="AK53" s="2"/>
      <c r="AL53" s="2"/>
      <c r="AM53" s="2"/>
      <c r="AN53" s="2"/>
      <c r="AO53" s="286"/>
      <c r="AP53" s="286"/>
      <c r="AQ53" s="2" t="s">
        <v>278</v>
      </c>
      <c r="AR53" s="286"/>
      <c r="AS53" s="286"/>
      <c r="AT53" s="286"/>
      <c r="AU53" s="286"/>
      <c r="AV53" s="286"/>
      <c r="AW53" s="286"/>
      <c r="AX53" s="286"/>
      <c r="AY53" s="286"/>
      <c r="AZ53" s="286"/>
      <c r="BA53" s="286"/>
      <c r="BB53" s="286"/>
      <c r="BC53" s="286"/>
      <c r="BD53" s="287"/>
      <c r="BE53" s="41"/>
      <c r="BF53" s="646"/>
      <c r="BG53" s="646"/>
      <c r="BH53" s="646"/>
      <c r="BI53" s="646"/>
      <c r="BJ53" s="102"/>
    </row>
    <row r="54" spans="2:62" ht="20.25" customHeight="1" x14ac:dyDescent="0.4">
      <c r="B54" s="29"/>
      <c r="C54" s="36"/>
      <c r="D54" s="36"/>
      <c r="E54" s="36"/>
      <c r="F54" s="36"/>
      <c r="G54" s="36"/>
      <c r="H54" s="36"/>
      <c r="I54" s="285"/>
      <c r="J54" s="2"/>
      <c r="K54" s="647" t="s">
        <v>279</v>
      </c>
      <c r="L54" s="647"/>
      <c r="M54" s="647" t="s">
        <v>280</v>
      </c>
      <c r="N54" s="647"/>
      <c r="O54" s="647"/>
      <c r="P54" s="647"/>
      <c r="Q54" s="2"/>
      <c r="R54" s="437" t="s">
        <v>281</v>
      </c>
      <c r="S54" s="437"/>
      <c r="T54" s="437"/>
      <c r="U54" s="437"/>
      <c r="V54" s="2"/>
      <c r="W54" s="288" t="s">
        <v>282</v>
      </c>
      <c r="X54" s="288"/>
      <c r="Y54" s="2"/>
      <c r="Z54" s="286"/>
      <c r="AA54" s="647" t="s">
        <v>279</v>
      </c>
      <c r="AB54" s="647"/>
      <c r="AC54" s="647" t="s">
        <v>280</v>
      </c>
      <c r="AD54" s="647"/>
      <c r="AE54" s="647"/>
      <c r="AF54" s="647"/>
      <c r="AG54" s="2"/>
      <c r="AH54" s="437" t="s">
        <v>281</v>
      </c>
      <c r="AI54" s="437"/>
      <c r="AJ54" s="437"/>
      <c r="AK54" s="437"/>
      <c r="AL54" s="2"/>
      <c r="AM54" s="288" t="s">
        <v>282</v>
      </c>
      <c r="AN54" s="288"/>
      <c r="AO54" s="286"/>
      <c r="AP54" s="286"/>
      <c r="AQ54" s="286"/>
      <c r="AR54" s="286"/>
      <c r="AS54" s="286"/>
      <c r="AT54" s="286"/>
      <c r="AU54" s="286"/>
      <c r="AV54" s="286"/>
      <c r="AW54" s="286"/>
      <c r="AX54" s="286"/>
      <c r="AY54" s="286"/>
      <c r="AZ54" s="286"/>
      <c r="BA54" s="286"/>
      <c r="BB54" s="286"/>
      <c r="BC54" s="286"/>
      <c r="BD54" s="287"/>
      <c r="BE54" s="41"/>
      <c r="BF54" s="655"/>
      <c r="BG54" s="655"/>
      <c r="BH54" s="655"/>
      <c r="BI54" s="655"/>
      <c r="BJ54" s="102"/>
    </row>
    <row r="55" spans="2:62" ht="20.25" customHeight="1" x14ac:dyDescent="0.4">
      <c r="B55" s="29"/>
      <c r="C55" s="36"/>
      <c r="D55" s="36"/>
      <c r="E55" s="36"/>
      <c r="F55" s="36"/>
      <c r="G55" s="36"/>
      <c r="H55" s="36"/>
      <c r="I55" s="285"/>
      <c r="J55" s="2"/>
      <c r="K55" s="580"/>
      <c r="L55" s="580"/>
      <c r="M55" s="580" t="s">
        <v>283</v>
      </c>
      <c r="N55" s="580"/>
      <c r="O55" s="580" t="s">
        <v>284</v>
      </c>
      <c r="P55" s="580"/>
      <c r="Q55" s="2"/>
      <c r="R55" s="580" t="s">
        <v>283</v>
      </c>
      <c r="S55" s="580"/>
      <c r="T55" s="580" t="s">
        <v>284</v>
      </c>
      <c r="U55" s="580"/>
      <c r="V55" s="2"/>
      <c r="W55" s="288" t="s">
        <v>285</v>
      </c>
      <c r="X55" s="288"/>
      <c r="Y55" s="2"/>
      <c r="Z55" s="286"/>
      <c r="AA55" s="580"/>
      <c r="AB55" s="580"/>
      <c r="AC55" s="580" t="s">
        <v>283</v>
      </c>
      <c r="AD55" s="580"/>
      <c r="AE55" s="580" t="s">
        <v>284</v>
      </c>
      <c r="AF55" s="580"/>
      <c r="AG55" s="2"/>
      <c r="AH55" s="580" t="s">
        <v>283</v>
      </c>
      <c r="AI55" s="580"/>
      <c r="AJ55" s="580" t="s">
        <v>284</v>
      </c>
      <c r="AK55" s="580"/>
      <c r="AL55" s="2"/>
      <c r="AM55" s="288" t="s">
        <v>285</v>
      </c>
      <c r="AN55" s="288"/>
      <c r="AO55" s="286"/>
      <c r="AP55" s="286"/>
      <c r="AQ55" s="288" t="s">
        <v>155</v>
      </c>
      <c r="AR55" s="288"/>
      <c r="AS55" s="288"/>
      <c r="AT55" s="288"/>
      <c r="AU55" s="2"/>
      <c r="AV55" s="288" t="s">
        <v>154</v>
      </c>
      <c r="AW55" s="288"/>
      <c r="AX55" s="288"/>
      <c r="AY55" s="288"/>
      <c r="AZ55" s="2"/>
      <c r="BA55" s="580" t="s">
        <v>286</v>
      </c>
      <c r="BB55" s="580"/>
      <c r="BC55" s="580"/>
      <c r="BD55" s="580"/>
      <c r="BE55" s="41"/>
      <c r="BF55" s="648"/>
      <c r="BG55" s="648"/>
      <c r="BH55" s="648"/>
      <c r="BI55" s="648"/>
      <c r="BJ55" s="102"/>
    </row>
    <row r="56" spans="2:62" ht="20.25" customHeight="1" x14ac:dyDescent="0.4">
      <c r="B56" s="29"/>
      <c r="C56" s="36"/>
      <c r="D56" s="36"/>
      <c r="E56" s="36"/>
      <c r="F56" s="36"/>
      <c r="G56" s="36"/>
      <c r="H56" s="36"/>
      <c r="I56" s="285"/>
      <c r="J56" s="2"/>
      <c r="K56" s="649" t="s">
        <v>6</v>
      </c>
      <c r="L56" s="649"/>
      <c r="M56" s="650">
        <f>SUMIFS($BB$17:$BB$50,$F$17:$F$50,"看護職員",$H$17:$H$50,"A")</f>
        <v>0</v>
      </c>
      <c r="N56" s="650"/>
      <c r="O56" s="651">
        <f>SUMIFS($BD$17:$BD$50,$F$17:$F$50,"看護職員",$H$17:$H$50,"A")</f>
        <v>0</v>
      </c>
      <c r="P56" s="651"/>
      <c r="Q56" s="289"/>
      <c r="R56" s="652">
        <v>0</v>
      </c>
      <c r="S56" s="652"/>
      <c r="T56" s="652">
        <v>0</v>
      </c>
      <c r="U56" s="652"/>
      <c r="V56" s="289"/>
      <c r="W56" s="653">
        <v>0</v>
      </c>
      <c r="X56" s="654"/>
      <c r="Y56" s="2"/>
      <c r="Z56" s="286"/>
      <c r="AA56" s="649" t="s">
        <v>6</v>
      </c>
      <c r="AB56" s="649"/>
      <c r="AC56" s="650">
        <f>SUMIFS($BB$17:$BB$50,$F$17:$F$50,"介護職員",$H$17:$H$50,"A")</f>
        <v>0</v>
      </c>
      <c r="AD56" s="650"/>
      <c r="AE56" s="651">
        <f>SUMIFS($BD$17:$BD$50,$F$17:$F$50,"介護職員",$H$17:$H$50,"A")</f>
        <v>0</v>
      </c>
      <c r="AF56" s="651"/>
      <c r="AG56" s="289"/>
      <c r="AH56" s="652">
        <v>0</v>
      </c>
      <c r="AI56" s="652"/>
      <c r="AJ56" s="652">
        <v>0</v>
      </c>
      <c r="AK56" s="652"/>
      <c r="AL56" s="289"/>
      <c r="AM56" s="653">
        <v>0</v>
      </c>
      <c r="AN56" s="654"/>
      <c r="AO56" s="286"/>
      <c r="AP56" s="286"/>
      <c r="AQ56" s="657">
        <f>U70</f>
        <v>0</v>
      </c>
      <c r="AR56" s="649"/>
      <c r="AS56" s="649"/>
      <c r="AT56" s="649"/>
      <c r="AU56" s="140" t="s">
        <v>287</v>
      </c>
      <c r="AV56" s="657">
        <f>AK70</f>
        <v>0</v>
      </c>
      <c r="AW56" s="649"/>
      <c r="AX56" s="649"/>
      <c r="AY56" s="649"/>
      <c r="AZ56" s="140" t="s">
        <v>288</v>
      </c>
      <c r="BA56" s="656">
        <f>ROUNDDOWN(AQ56+AV56,1)</f>
        <v>0</v>
      </c>
      <c r="BB56" s="656"/>
      <c r="BC56" s="656"/>
      <c r="BD56" s="656"/>
      <c r="BE56" s="41"/>
      <c r="BF56" s="290"/>
      <c r="BG56" s="290"/>
      <c r="BH56" s="290"/>
      <c r="BI56" s="290"/>
      <c r="BJ56" s="102"/>
    </row>
    <row r="57" spans="2:62" ht="20.25" customHeight="1" x14ac:dyDescent="0.4">
      <c r="B57" s="29"/>
      <c r="C57" s="36"/>
      <c r="D57" s="36"/>
      <c r="E57" s="36"/>
      <c r="F57" s="36"/>
      <c r="G57" s="36"/>
      <c r="H57" s="36"/>
      <c r="I57" s="285"/>
      <c r="J57" s="2"/>
      <c r="K57" s="649" t="s">
        <v>7</v>
      </c>
      <c r="L57" s="649"/>
      <c r="M57" s="650">
        <f>SUMIFS($BB$17:$BB$50,$F$17:$F$50,"看護職員",$H$17:$H$50,"B")</f>
        <v>0</v>
      </c>
      <c r="N57" s="650"/>
      <c r="O57" s="651">
        <f>SUMIFS($BD$17:$BD$50,$F$17:$F$50,"看護職員",$H$17:$H$50,"B")</f>
        <v>0</v>
      </c>
      <c r="P57" s="651"/>
      <c r="Q57" s="289"/>
      <c r="R57" s="652">
        <v>0</v>
      </c>
      <c r="S57" s="652"/>
      <c r="T57" s="652">
        <v>0</v>
      </c>
      <c r="U57" s="652"/>
      <c r="V57" s="289"/>
      <c r="W57" s="653">
        <v>0</v>
      </c>
      <c r="X57" s="654"/>
      <c r="Y57" s="2"/>
      <c r="Z57" s="286"/>
      <c r="AA57" s="649" t="s">
        <v>7</v>
      </c>
      <c r="AB57" s="649"/>
      <c r="AC57" s="650">
        <f>SUMIFS($BB$17:$BB$50,$F$17:$F$50,"介護職員",$H$17:$H$50,"B")</f>
        <v>0</v>
      </c>
      <c r="AD57" s="650"/>
      <c r="AE57" s="651">
        <f>SUMIFS($BD$17:$BD$50,$F$17:$F$50,"介護職員",$H$17:$H$50,"B")</f>
        <v>0</v>
      </c>
      <c r="AF57" s="651"/>
      <c r="AG57" s="289"/>
      <c r="AH57" s="652">
        <v>0</v>
      </c>
      <c r="AI57" s="652"/>
      <c r="AJ57" s="652">
        <v>0</v>
      </c>
      <c r="AK57" s="652"/>
      <c r="AL57" s="289"/>
      <c r="AM57" s="653">
        <v>0</v>
      </c>
      <c r="AN57" s="654"/>
      <c r="AO57" s="286"/>
      <c r="AP57" s="286"/>
      <c r="AQ57" s="286"/>
      <c r="AR57" s="286"/>
      <c r="AS57" s="286"/>
      <c r="AT57" s="286"/>
      <c r="AU57" s="286"/>
      <c r="AV57" s="286"/>
      <c r="AW57" s="286"/>
      <c r="AX57" s="286"/>
      <c r="AY57" s="286"/>
      <c r="AZ57" s="286"/>
      <c r="BA57" s="286"/>
      <c r="BB57" s="286"/>
      <c r="BC57" s="286"/>
      <c r="BD57" s="287"/>
      <c r="BE57" s="41"/>
      <c r="BF57" s="102"/>
      <c r="BG57" s="102"/>
      <c r="BH57" s="102"/>
      <c r="BI57" s="102"/>
      <c r="BJ57" s="102"/>
    </row>
    <row r="58" spans="2:62" ht="20.25" customHeight="1" x14ac:dyDescent="0.4">
      <c r="B58" s="29"/>
      <c r="C58" s="36"/>
      <c r="D58" s="36"/>
      <c r="E58" s="36"/>
      <c r="F58" s="36"/>
      <c r="G58" s="36"/>
      <c r="H58" s="36"/>
      <c r="I58" s="285"/>
      <c r="J58" s="2"/>
      <c r="K58" s="649" t="s">
        <v>8</v>
      </c>
      <c r="L58" s="649"/>
      <c r="M58" s="650">
        <f>SUMIFS($BB$17:$BB$50,$F$17:$F$50,"看護職員",$H$17:$H$50,"C")</f>
        <v>0</v>
      </c>
      <c r="N58" s="650"/>
      <c r="O58" s="651">
        <f>SUMIFS($BD$17:$BD$50,$F$17:$F$50,"看護職員",$H$17:$H$50,"C")</f>
        <v>0</v>
      </c>
      <c r="P58" s="651"/>
      <c r="Q58" s="289"/>
      <c r="R58" s="652">
        <v>0</v>
      </c>
      <c r="S58" s="652"/>
      <c r="T58" s="658">
        <v>0</v>
      </c>
      <c r="U58" s="658"/>
      <c r="V58" s="289"/>
      <c r="W58" s="659" t="s">
        <v>35</v>
      </c>
      <c r="X58" s="660"/>
      <c r="Y58" s="2"/>
      <c r="Z58" s="286"/>
      <c r="AA58" s="649" t="s">
        <v>8</v>
      </c>
      <c r="AB58" s="649"/>
      <c r="AC58" s="650">
        <f>SUMIFS($BB$17:$BB$50,$F$17:$F$50,"介護職員",$H$17:$H$50,"C")</f>
        <v>0</v>
      </c>
      <c r="AD58" s="650"/>
      <c r="AE58" s="651">
        <f>SUMIFS($BD$17:$BD$50,$F$17:$F$50,"介護職員",$H$17:$H$50,"C")</f>
        <v>0</v>
      </c>
      <c r="AF58" s="651"/>
      <c r="AG58" s="289"/>
      <c r="AH58" s="652">
        <v>0</v>
      </c>
      <c r="AI58" s="652"/>
      <c r="AJ58" s="658">
        <v>0</v>
      </c>
      <c r="AK58" s="658"/>
      <c r="AL58" s="289"/>
      <c r="AM58" s="659" t="s">
        <v>35</v>
      </c>
      <c r="AN58" s="660"/>
      <c r="AO58" s="286"/>
      <c r="AP58" s="286"/>
      <c r="AQ58" s="286"/>
      <c r="AR58" s="286"/>
      <c r="AS58" s="286"/>
      <c r="AT58" s="286"/>
      <c r="AU58" s="286"/>
      <c r="AV58" s="286"/>
      <c r="AW58" s="286"/>
      <c r="AX58" s="286"/>
      <c r="AY58" s="286"/>
      <c r="AZ58" s="286"/>
      <c r="BA58" s="286"/>
      <c r="BB58" s="286"/>
      <c r="BC58" s="286"/>
      <c r="BD58" s="287"/>
      <c r="BE58" s="41"/>
      <c r="BF58" s="102"/>
      <c r="BG58" s="102"/>
      <c r="BH58" s="102"/>
      <c r="BI58" s="102"/>
      <c r="BJ58" s="102"/>
    </row>
    <row r="59" spans="2:62" ht="20.25" customHeight="1" x14ac:dyDescent="0.4">
      <c r="B59" s="29"/>
      <c r="C59" s="36"/>
      <c r="D59" s="36"/>
      <c r="E59" s="36"/>
      <c r="F59" s="36"/>
      <c r="G59" s="36"/>
      <c r="H59" s="36"/>
      <c r="I59" s="285"/>
      <c r="J59" s="2"/>
      <c r="K59" s="649" t="s">
        <v>9</v>
      </c>
      <c r="L59" s="649"/>
      <c r="M59" s="650">
        <f>SUMIFS($BB$17:$BB$50,$F$17:$F$50,"看護職員",$H$17:$H$50,"D")</f>
        <v>0</v>
      </c>
      <c r="N59" s="650"/>
      <c r="O59" s="651">
        <f>SUMIFS($BD$17:$BD$50,$F$17:$F$50,"看護職員",$H$17:$H$50,"D")</f>
        <v>0</v>
      </c>
      <c r="P59" s="651"/>
      <c r="Q59" s="289"/>
      <c r="R59" s="652">
        <v>0</v>
      </c>
      <c r="S59" s="652"/>
      <c r="T59" s="658">
        <v>0</v>
      </c>
      <c r="U59" s="658"/>
      <c r="V59" s="289"/>
      <c r="W59" s="659" t="s">
        <v>35</v>
      </c>
      <c r="X59" s="660"/>
      <c r="Y59" s="2"/>
      <c r="Z59" s="286"/>
      <c r="AA59" s="649" t="s">
        <v>9</v>
      </c>
      <c r="AB59" s="649"/>
      <c r="AC59" s="650">
        <f>SUMIFS($BB$17:$BB$50,$F$17:$F$50,"介護職員",$H$17:$H$50,"D")</f>
        <v>0</v>
      </c>
      <c r="AD59" s="650"/>
      <c r="AE59" s="651">
        <f>SUMIFS($BD$17:$BD$50,$F$17:$F$50,"介護職員",$H$17:$H$50,"D")</f>
        <v>0</v>
      </c>
      <c r="AF59" s="651"/>
      <c r="AG59" s="289"/>
      <c r="AH59" s="652">
        <v>0</v>
      </c>
      <c r="AI59" s="652"/>
      <c r="AJ59" s="658">
        <v>0</v>
      </c>
      <c r="AK59" s="658"/>
      <c r="AL59" s="289"/>
      <c r="AM59" s="659" t="s">
        <v>35</v>
      </c>
      <c r="AN59" s="660"/>
      <c r="AO59" s="286"/>
      <c r="AP59" s="286"/>
      <c r="AQ59" s="2" t="s">
        <v>289</v>
      </c>
      <c r="AR59" s="2"/>
      <c r="AS59" s="2"/>
      <c r="AT59" s="2"/>
      <c r="AU59" s="2"/>
      <c r="AV59" s="2"/>
      <c r="AW59" s="286"/>
      <c r="AX59" s="286"/>
      <c r="AY59" s="286"/>
      <c r="AZ59" s="286"/>
      <c r="BA59" s="286"/>
      <c r="BB59" s="286"/>
      <c r="BC59" s="286"/>
      <c r="BD59" s="287"/>
      <c r="BE59" s="41"/>
      <c r="BF59" s="102"/>
      <c r="BG59" s="102"/>
      <c r="BH59" s="102"/>
      <c r="BI59" s="102"/>
      <c r="BJ59" s="102"/>
    </row>
    <row r="60" spans="2:62" ht="20.25" customHeight="1" x14ac:dyDescent="0.4">
      <c r="B60" s="29"/>
      <c r="C60" s="36"/>
      <c r="D60" s="36"/>
      <c r="E60" s="36"/>
      <c r="F60" s="36"/>
      <c r="G60" s="36"/>
      <c r="H60" s="36"/>
      <c r="I60" s="285"/>
      <c r="J60" s="2"/>
      <c r="K60" s="649" t="s">
        <v>286</v>
      </c>
      <c r="L60" s="649"/>
      <c r="M60" s="650">
        <f>SUM(M56:N59)</f>
        <v>0</v>
      </c>
      <c r="N60" s="650"/>
      <c r="O60" s="651">
        <f>SUM(O56:P59)</f>
        <v>0</v>
      </c>
      <c r="P60" s="651"/>
      <c r="Q60" s="289"/>
      <c r="R60" s="650">
        <f>SUM(R56:S59)</f>
        <v>0</v>
      </c>
      <c r="S60" s="650"/>
      <c r="T60" s="651">
        <f>SUM(T56:U59)</f>
        <v>0</v>
      </c>
      <c r="U60" s="651"/>
      <c r="V60" s="289"/>
      <c r="W60" s="661">
        <f>SUM(W56:X57)</f>
        <v>0</v>
      </c>
      <c r="X60" s="662"/>
      <c r="Y60" s="2"/>
      <c r="Z60" s="286"/>
      <c r="AA60" s="649" t="s">
        <v>286</v>
      </c>
      <c r="AB60" s="649"/>
      <c r="AC60" s="650">
        <f>SUM(AC56:AD59)</f>
        <v>0</v>
      </c>
      <c r="AD60" s="650"/>
      <c r="AE60" s="651">
        <f>SUM(AE56:AF59)</f>
        <v>0</v>
      </c>
      <c r="AF60" s="651"/>
      <c r="AG60" s="289"/>
      <c r="AH60" s="650">
        <f>SUM(AH56:AI59)</f>
        <v>0</v>
      </c>
      <c r="AI60" s="650"/>
      <c r="AJ60" s="651">
        <f>SUM(AJ56:AK59)</f>
        <v>0</v>
      </c>
      <c r="AK60" s="651"/>
      <c r="AL60" s="289"/>
      <c r="AM60" s="661">
        <f>SUM(AM56:AN57)</f>
        <v>0</v>
      </c>
      <c r="AN60" s="662"/>
      <c r="AO60" s="286"/>
      <c r="AP60" s="286"/>
      <c r="AQ60" s="649" t="s">
        <v>4</v>
      </c>
      <c r="AR60" s="649"/>
      <c r="AS60" s="649" t="s">
        <v>5</v>
      </c>
      <c r="AT60" s="649"/>
      <c r="AU60" s="649"/>
      <c r="AV60" s="649"/>
      <c r="AW60" s="286"/>
      <c r="AX60" s="286"/>
      <c r="AY60" s="286"/>
      <c r="AZ60" s="286"/>
      <c r="BA60" s="286"/>
      <c r="BB60" s="286"/>
      <c r="BC60" s="286"/>
      <c r="BD60" s="287"/>
      <c r="BE60" s="41"/>
      <c r="BF60" s="102"/>
      <c r="BG60" s="102"/>
      <c r="BH60" s="102"/>
      <c r="BI60" s="102"/>
      <c r="BJ60" s="102"/>
    </row>
    <row r="61" spans="2:62" ht="20.25" customHeight="1" x14ac:dyDescent="0.4">
      <c r="B61" s="29"/>
      <c r="C61" s="36"/>
      <c r="D61" s="36"/>
      <c r="E61" s="36"/>
      <c r="F61" s="36"/>
      <c r="G61" s="36"/>
      <c r="H61" s="36"/>
      <c r="I61" s="285"/>
      <c r="J61" s="285"/>
      <c r="K61" s="291"/>
      <c r="L61" s="291"/>
      <c r="M61" s="291"/>
      <c r="N61" s="291"/>
      <c r="O61" s="292"/>
      <c r="P61" s="292"/>
      <c r="Q61" s="292"/>
      <c r="R61" s="206"/>
      <c r="S61" s="206"/>
      <c r="T61" s="206"/>
      <c r="U61" s="206"/>
      <c r="V61" s="293"/>
      <c r="W61" s="286"/>
      <c r="X61" s="286"/>
      <c r="Y61" s="286"/>
      <c r="Z61" s="286"/>
      <c r="AA61" s="291"/>
      <c r="AB61" s="291"/>
      <c r="AC61" s="291"/>
      <c r="AD61" s="291"/>
      <c r="AE61" s="292"/>
      <c r="AF61" s="292"/>
      <c r="AG61" s="292"/>
      <c r="AH61" s="206"/>
      <c r="AI61" s="206"/>
      <c r="AJ61" s="206"/>
      <c r="AK61" s="206"/>
      <c r="AL61" s="293"/>
      <c r="AM61" s="286"/>
      <c r="AN61" s="286"/>
      <c r="AO61" s="286"/>
      <c r="AP61" s="286"/>
      <c r="AQ61" s="649" t="s">
        <v>6</v>
      </c>
      <c r="AR61" s="649"/>
      <c r="AS61" s="649" t="s">
        <v>74</v>
      </c>
      <c r="AT61" s="649"/>
      <c r="AU61" s="649"/>
      <c r="AV61" s="649"/>
      <c r="AW61" s="286"/>
      <c r="AX61" s="286"/>
      <c r="AY61" s="286"/>
      <c r="AZ61" s="286"/>
      <c r="BA61" s="286"/>
      <c r="BB61" s="286"/>
      <c r="BC61" s="286"/>
      <c r="BD61" s="287"/>
      <c r="BE61" s="41"/>
      <c r="BF61" s="102"/>
      <c r="BG61" s="102"/>
      <c r="BH61" s="102"/>
      <c r="BI61" s="102"/>
      <c r="BJ61" s="102"/>
    </row>
    <row r="62" spans="2:62" ht="20.25" customHeight="1" x14ac:dyDescent="0.4">
      <c r="B62" s="29"/>
      <c r="C62" s="36"/>
      <c r="D62" s="36"/>
      <c r="E62" s="36"/>
      <c r="F62" s="36"/>
      <c r="G62" s="36"/>
      <c r="H62" s="36"/>
      <c r="I62" s="285"/>
      <c r="J62" s="285"/>
      <c r="K62" s="22" t="s">
        <v>290</v>
      </c>
      <c r="L62" s="2"/>
      <c r="M62" s="2"/>
      <c r="N62" s="2"/>
      <c r="O62" s="2"/>
      <c r="P62" s="2"/>
      <c r="Q62" s="138" t="s">
        <v>291</v>
      </c>
      <c r="R62" s="666" t="s">
        <v>292</v>
      </c>
      <c r="S62" s="667"/>
      <c r="T62" s="138"/>
      <c r="U62" s="138"/>
      <c r="V62" s="2"/>
      <c r="W62" s="2"/>
      <c r="X62" s="2"/>
      <c r="Y62" s="286"/>
      <c r="Z62" s="286"/>
      <c r="AA62" s="22" t="s">
        <v>290</v>
      </c>
      <c r="AB62" s="2"/>
      <c r="AC62" s="2"/>
      <c r="AD62" s="2"/>
      <c r="AE62" s="2"/>
      <c r="AF62" s="2"/>
      <c r="AG62" s="138" t="s">
        <v>291</v>
      </c>
      <c r="AH62" s="668" t="str">
        <f>R62</f>
        <v>週</v>
      </c>
      <c r="AI62" s="669"/>
      <c r="AJ62" s="138"/>
      <c r="AK62" s="138"/>
      <c r="AL62" s="2"/>
      <c r="AM62" s="2"/>
      <c r="AN62" s="2"/>
      <c r="AO62" s="286"/>
      <c r="AP62" s="286"/>
      <c r="AQ62" s="649" t="s">
        <v>7</v>
      </c>
      <c r="AR62" s="649"/>
      <c r="AS62" s="649" t="s">
        <v>75</v>
      </c>
      <c r="AT62" s="649"/>
      <c r="AU62" s="649"/>
      <c r="AV62" s="649"/>
      <c r="AW62" s="286"/>
      <c r="AX62" s="286"/>
      <c r="AY62" s="286"/>
      <c r="AZ62" s="286"/>
      <c r="BA62" s="286"/>
      <c r="BB62" s="286"/>
      <c r="BC62" s="286"/>
      <c r="BD62" s="287"/>
      <c r="BE62" s="41"/>
      <c r="BF62" s="102"/>
      <c r="BG62" s="102"/>
      <c r="BH62" s="102"/>
      <c r="BI62" s="102"/>
      <c r="BJ62" s="102"/>
    </row>
    <row r="63" spans="2:62" ht="20.25" customHeight="1" x14ac:dyDescent="0.4">
      <c r="B63" s="29"/>
      <c r="C63" s="36"/>
      <c r="D63" s="36"/>
      <c r="E63" s="36"/>
      <c r="F63" s="36"/>
      <c r="G63" s="36"/>
      <c r="H63" s="36"/>
      <c r="I63" s="285"/>
      <c r="J63" s="285"/>
      <c r="K63" s="2" t="s">
        <v>293</v>
      </c>
      <c r="L63" s="2"/>
      <c r="M63" s="2"/>
      <c r="N63" s="2"/>
      <c r="O63" s="2"/>
      <c r="P63" s="2" t="s">
        <v>294</v>
      </c>
      <c r="Q63" s="2"/>
      <c r="R63" s="2"/>
      <c r="S63" s="2"/>
      <c r="T63" s="22"/>
      <c r="U63" s="2"/>
      <c r="V63" s="2"/>
      <c r="W63" s="2"/>
      <c r="X63" s="2"/>
      <c r="Y63" s="286"/>
      <c r="Z63" s="286"/>
      <c r="AA63" s="2" t="s">
        <v>293</v>
      </c>
      <c r="AB63" s="2"/>
      <c r="AC63" s="2"/>
      <c r="AD63" s="2"/>
      <c r="AE63" s="2"/>
      <c r="AF63" s="2" t="s">
        <v>294</v>
      </c>
      <c r="AG63" s="2"/>
      <c r="AH63" s="2"/>
      <c r="AI63" s="2"/>
      <c r="AJ63" s="22"/>
      <c r="AK63" s="2"/>
      <c r="AL63" s="2"/>
      <c r="AM63" s="2"/>
      <c r="AN63" s="2"/>
      <c r="AO63" s="286"/>
      <c r="AP63" s="286"/>
      <c r="AQ63" s="649" t="s">
        <v>8</v>
      </c>
      <c r="AR63" s="649"/>
      <c r="AS63" s="649" t="s">
        <v>76</v>
      </c>
      <c r="AT63" s="649"/>
      <c r="AU63" s="649"/>
      <c r="AV63" s="649"/>
      <c r="AW63" s="286"/>
      <c r="AX63" s="286"/>
      <c r="AY63" s="286"/>
      <c r="AZ63" s="286"/>
      <c r="BA63" s="286"/>
      <c r="BB63" s="286"/>
      <c r="BC63" s="286"/>
      <c r="BD63" s="287"/>
      <c r="BE63" s="41"/>
      <c r="BF63" s="102"/>
      <c r="BG63" s="102"/>
      <c r="BH63" s="102"/>
      <c r="BI63" s="102"/>
      <c r="BJ63" s="102"/>
    </row>
    <row r="64" spans="2:62" ht="20.25" customHeight="1" x14ac:dyDescent="0.4">
      <c r="B64" s="29"/>
      <c r="C64" s="36"/>
      <c r="D64" s="36"/>
      <c r="E64" s="36"/>
      <c r="F64" s="36"/>
      <c r="G64" s="36"/>
      <c r="H64" s="36"/>
      <c r="I64" s="285"/>
      <c r="J64" s="285"/>
      <c r="K64" s="2" t="str">
        <f>IF($R$62="週","対象時間数（週平均）","対象時間数（当月合計）")</f>
        <v>対象時間数（週平均）</v>
      </c>
      <c r="L64" s="2"/>
      <c r="M64" s="2"/>
      <c r="N64" s="2"/>
      <c r="O64" s="2"/>
      <c r="P64" s="2" t="str">
        <f>IF($R$62="週","週に勤務すべき時間数","当月に勤務すべき時間数")</f>
        <v>週に勤務すべき時間数</v>
      </c>
      <c r="Q64" s="2"/>
      <c r="R64" s="2"/>
      <c r="S64" s="2"/>
      <c r="T64" s="22"/>
      <c r="U64" s="2" t="s">
        <v>295</v>
      </c>
      <c r="V64" s="2"/>
      <c r="W64" s="2"/>
      <c r="X64" s="2"/>
      <c r="Y64" s="286"/>
      <c r="Z64" s="286"/>
      <c r="AA64" s="2" t="str">
        <f>IF(AH62="週","対象時間数（週平均）","対象時間数（当月合計）")</f>
        <v>対象時間数（週平均）</v>
      </c>
      <c r="AB64" s="2"/>
      <c r="AC64" s="2"/>
      <c r="AD64" s="2"/>
      <c r="AE64" s="2"/>
      <c r="AF64" s="2" t="str">
        <f>IF($AH$62="週","週に勤務すべき時間数","当月に勤務すべき時間数")</f>
        <v>週に勤務すべき時間数</v>
      </c>
      <c r="AG64" s="2"/>
      <c r="AH64" s="2"/>
      <c r="AI64" s="2"/>
      <c r="AJ64" s="22"/>
      <c r="AK64" s="2" t="s">
        <v>295</v>
      </c>
      <c r="AL64" s="2"/>
      <c r="AM64" s="2"/>
      <c r="AN64" s="2"/>
      <c r="AO64" s="286"/>
      <c r="AP64" s="286"/>
      <c r="AQ64" s="649" t="s">
        <v>9</v>
      </c>
      <c r="AR64" s="649"/>
      <c r="AS64" s="649" t="s">
        <v>296</v>
      </c>
      <c r="AT64" s="649"/>
      <c r="AU64" s="649"/>
      <c r="AV64" s="649"/>
      <c r="AW64" s="286"/>
      <c r="AX64" s="286"/>
      <c r="AY64" s="286"/>
      <c r="AZ64" s="286"/>
      <c r="BA64" s="286"/>
      <c r="BB64" s="286"/>
      <c r="BC64" s="286"/>
      <c r="BD64" s="287"/>
      <c r="BE64" s="41"/>
      <c r="BF64" s="102"/>
      <c r="BG64" s="102"/>
      <c r="BH64" s="102"/>
      <c r="BI64" s="102"/>
      <c r="BJ64" s="102"/>
    </row>
    <row r="65" spans="9:56" ht="20.25" customHeight="1" x14ac:dyDescent="0.4">
      <c r="I65" s="2"/>
      <c r="J65" s="2"/>
      <c r="K65" s="670">
        <f>IF($R$62="週",T60,R60)</f>
        <v>0</v>
      </c>
      <c r="L65" s="670"/>
      <c r="M65" s="670"/>
      <c r="N65" s="670"/>
      <c r="O65" s="140" t="s">
        <v>297</v>
      </c>
      <c r="P65" s="649">
        <f>IF($R$62="週",$BA$6,$BE$6)</f>
        <v>40</v>
      </c>
      <c r="Q65" s="649"/>
      <c r="R65" s="649"/>
      <c r="S65" s="649"/>
      <c r="T65" s="140" t="s">
        <v>288</v>
      </c>
      <c r="U65" s="663">
        <f>ROUNDDOWN(K65/P65,1)</f>
        <v>0</v>
      </c>
      <c r="V65" s="663"/>
      <c r="W65" s="663"/>
      <c r="X65" s="663"/>
      <c r="Y65" s="2"/>
      <c r="Z65" s="2"/>
      <c r="AA65" s="670">
        <f>IF($AH$62="週",AJ60,AH60)</f>
        <v>0</v>
      </c>
      <c r="AB65" s="670"/>
      <c r="AC65" s="670"/>
      <c r="AD65" s="670"/>
      <c r="AE65" s="140" t="s">
        <v>297</v>
      </c>
      <c r="AF65" s="649">
        <f>IF($AH$62="週",$BA$6,$BE$6)</f>
        <v>40</v>
      </c>
      <c r="AG65" s="649"/>
      <c r="AH65" s="649"/>
      <c r="AI65" s="649"/>
      <c r="AJ65" s="140" t="s">
        <v>288</v>
      </c>
      <c r="AK65" s="663">
        <f>ROUNDDOWN(AA65/AF65,1)</f>
        <v>0</v>
      </c>
      <c r="AL65" s="663"/>
      <c r="AM65" s="663"/>
      <c r="AN65" s="663"/>
      <c r="AO65" s="2"/>
      <c r="AP65" s="2"/>
      <c r="AQ65" s="2"/>
      <c r="AR65" s="2"/>
      <c r="AS65" s="2"/>
      <c r="AT65" s="2"/>
      <c r="AU65" s="2"/>
      <c r="AV65" s="2"/>
      <c r="AW65" s="2"/>
      <c r="AX65" s="2"/>
      <c r="AY65" s="2"/>
      <c r="AZ65" s="2"/>
      <c r="BA65" s="2"/>
      <c r="BB65" s="2"/>
      <c r="BC65" s="2"/>
      <c r="BD65" s="2"/>
    </row>
    <row r="66" spans="9:56" ht="20.25" customHeight="1" x14ac:dyDescent="0.4">
      <c r="I66" s="2"/>
      <c r="J66" s="2"/>
      <c r="K66" s="2"/>
      <c r="L66" s="2"/>
      <c r="M66" s="2"/>
      <c r="N66" s="2"/>
      <c r="O66" s="2"/>
      <c r="P66" s="2"/>
      <c r="Q66" s="2"/>
      <c r="R66" s="2"/>
      <c r="S66" s="2"/>
      <c r="T66" s="22"/>
      <c r="U66" s="2" t="s">
        <v>298</v>
      </c>
      <c r="V66" s="2"/>
      <c r="W66" s="2"/>
      <c r="X66" s="2"/>
      <c r="Y66" s="2"/>
      <c r="Z66" s="2"/>
      <c r="AA66" s="2"/>
      <c r="AB66" s="2"/>
      <c r="AC66" s="2"/>
      <c r="AD66" s="2"/>
      <c r="AE66" s="2"/>
      <c r="AF66" s="2"/>
      <c r="AG66" s="2"/>
      <c r="AH66" s="2"/>
      <c r="AI66" s="2"/>
      <c r="AJ66" s="22"/>
      <c r="AK66" s="2" t="s">
        <v>298</v>
      </c>
      <c r="AL66" s="2"/>
      <c r="AM66" s="2"/>
      <c r="AN66" s="2"/>
      <c r="AO66" s="2"/>
      <c r="AP66" s="2"/>
      <c r="AQ66" s="2"/>
      <c r="AR66" s="2"/>
      <c r="AS66" s="2"/>
      <c r="AT66" s="2"/>
      <c r="AU66" s="2"/>
      <c r="AV66" s="2"/>
      <c r="AW66" s="2"/>
      <c r="AX66" s="2"/>
      <c r="AY66" s="2"/>
      <c r="AZ66" s="2"/>
      <c r="BA66" s="2"/>
      <c r="BB66" s="2"/>
      <c r="BC66" s="2"/>
      <c r="BD66" s="2"/>
    </row>
    <row r="67" spans="9:56" ht="20.25" customHeight="1" x14ac:dyDescent="0.4">
      <c r="I67" s="2"/>
      <c r="J67" s="2"/>
      <c r="K67" s="2" t="s">
        <v>299</v>
      </c>
      <c r="L67" s="2"/>
      <c r="M67" s="2"/>
      <c r="N67" s="2"/>
      <c r="O67" s="2"/>
      <c r="P67" s="2"/>
      <c r="Q67" s="2"/>
      <c r="R67" s="2"/>
      <c r="S67" s="2"/>
      <c r="T67" s="22"/>
      <c r="U67" s="2"/>
      <c r="V67" s="2"/>
      <c r="W67" s="2"/>
      <c r="X67" s="2"/>
      <c r="Y67" s="2"/>
      <c r="Z67" s="2"/>
      <c r="AA67" s="2" t="s">
        <v>300</v>
      </c>
      <c r="AB67" s="2"/>
      <c r="AC67" s="2"/>
      <c r="AD67" s="2"/>
      <c r="AE67" s="2"/>
      <c r="AF67" s="2"/>
      <c r="AG67" s="2"/>
      <c r="AH67" s="2"/>
      <c r="AI67" s="2"/>
      <c r="AJ67" s="22"/>
      <c r="AK67" s="2"/>
      <c r="AL67" s="2"/>
      <c r="AM67" s="2"/>
      <c r="AN67" s="2"/>
      <c r="AO67" s="2"/>
      <c r="AP67" s="2"/>
      <c r="AQ67" s="2"/>
      <c r="AR67" s="2"/>
      <c r="AS67" s="2"/>
      <c r="AT67" s="2"/>
      <c r="AU67" s="2"/>
      <c r="AV67" s="2"/>
      <c r="AW67" s="2"/>
      <c r="AX67" s="2"/>
      <c r="AY67" s="2"/>
      <c r="AZ67" s="2"/>
      <c r="BA67" s="2"/>
      <c r="BB67" s="2"/>
      <c r="BC67" s="2"/>
      <c r="BD67" s="2"/>
    </row>
    <row r="68" spans="9:56" ht="20.25" customHeight="1" x14ac:dyDescent="0.4">
      <c r="I68" s="2"/>
      <c r="J68" s="2"/>
      <c r="K68" s="2" t="s">
        <v>282</v>
      </c>
      <c r="L68" s="2"/>
      <c r="M68" s="2"/>
      <c r="N68" s="2"/>
      <c r="O68" s="2"/>
      <c r="P68" s="2"/>
      <c r="Q68" s="2"/>
      <c r="R68" s="2"/>
      <c r="S68" s="2"/>
      <c r="T68" s="22"/>
      <c r="U68" s="647"/>
      <c r="V68" s="647"/>
      <c r="W68" s="647"/>
      <c r="X68" s="647"/>
      <c r="Y68" s="2"/>
      <c r="Z68" s="2"/>
      <c r="AA68" s="2" t="s">
        <v>282</v>
      </c>
      <c r="AB68" s="2"/>
      <c r="AC68" s="2"/>
      <c r="AD68" s="2"/>
      <c r="AE68" s="2"/>
      <c r="AF68" s="2"/>
      <c r="AG68" s="2"/>
      <c r="AH68" s="2"/>
      <c r="AI68" s="2"/>
      <c r="AJ68" s="22"/>
      <c r="AK68" s="647"/>
      <c r="AL68" s="647"/>
      <c r="AM68" s="647"/>
      <c r="AN68" s="647"/>
      <c r="AO68" s="2"/>
      <c r="AP68" s="2"/>
      <c r="AQ68" s="2"/>
      <c r="AR68" s="2"/>
      <c r="AS68" s="2"/>
      <c r="AT68" s="2"/>
      <c r="AU68" s="2"/>
      <c r="AV68" s="2"/>
      <c r="AW68" s="2"/>
      <c r="AX68" s="2"/>
      <c r="AY68" s="2"/>
      <c r="AZ68" s="2"/>
      <c r="BA68" s="2"/>
      <c r="BB68" s="2"/>
      <c r="BC68" s="2"/>
      <c r="BD68" s="2"/>
    </row>
    <row r="69" spans="9:56" ht="20.25" customHeight="1" x14ac:dyDescent="0.4">
      <c r="I69" s="2"/>
      <c r="J69" s="2"/>
      <c r="K69" s="2" t="s">
        <v>301</v>
      </c>
      <c r="L69" s="2"/>
      <c r="M69" s="2"/>
      <c r="N69" s="2"/>
      <c r="O69" s="2"/>
      <c r="P69" s="2" t="s">
        <v>302</v>
      </c>
      <c r="Q69" s="2"/>
      <c r="R69" s="2"/>
      <c r="S69" s="2"/>
      <c r="T69" s="2"/>
      <c r="U69" s="580" t="s">
        <v>286</v>
      </c>
      <c r="V69" s="580"/>
      <c r="W69" s="580"/>
      <c r="X69" s="580"/>
      <c r="Y69" s="2"/>
      <c r="Z69" s="2"/>
      <c r="AA69" s="2" t="s">
        <v>301</v>
      </c>
      <c r="AB69" s="2"/>
      <c r="AC69" s="2"/>
      <c r="AD69" s="2"/>
      <c r="AE69" s="2"/>
      <c r="AF69" s="2" t="s">
        <v>302</v>
      </c>
      <c r="AG69" s="2"/>
      <c r="AH69" s="2"/>
      <c r="AI69" s="2"/>
      <c r="AJ69" s="2"/>
      <c r="AK69" s="580" t="s">
        <v>286</v>
      </c>
      <c r="AL69" s="580"/>
      <c r="AM69" s="580"/>
      <c r="AN69" s="580"/>
      <c r="AO69" s="2"/>
      <c r="AP69" s="2"/>
      <c r="AQ69" s="2"/>
      <c r="AR69" s="2"/>
      <c r="AS69" s="2"/>
      <c r="AT69" s="2"/>
      <c r="AU69" s="2"/>
      <c r="AV69" s="2"/>
      <c r="AW69" s="2"/>
      <c r="AX69" s="2"/>
      <c r="AY69" s="2"/>
      <c r="AZ69" s="2"/>
      <c r="BA69" s="2"/>
      <c r="BB69" s="2"/>
      <c r="BC69" s="2"/>
      <c r="BD69" s="2"/>
    </row>
    <row r="70" spans="9:56" ht="20.25" customHeight="1" x14ac:dyDescent="0.4">
      <c r="I70" s="2"/>
      <c r="J70" s="2"/>
      <c r="K70" s="649">
        <f>W60</f>
        <v>0</v>
      </c>
      <c r="L70" s="649"/>
      <c r="M70" s="649"/>
      <c r="N70" s="649"/>
      <c r="O70" s="140" t="s">
        <v>287</v>
      </c>
      <c r="P70" s="663">
        <f>U65</f>
        <v>0</v>
      </c>
      <c r="Q70" s="663"/>
      <c r="R70" s="663"/>
      <c r="S70" s="663"/>
      <c r="T70" s="140" t="s">
        <v>288</v>
      </c>
      <c r="U70" s="656">
        <f>ROUNDDOWN(K70+P70,1)</f>
        <v>0</v>
      </c>
      <c r="V70" s="656"/>
      <c r="W70" s="656"/>
      <c r="X70" s="656"/>
      <c r="Y70" s="206"/>
      <c r="Z70" s="206"/>
      <c r="AA70" s="664">
        <f>AM60</f>
        <v>0</v>
      </c>
      <c r="AB70" s="664"/>
      <c r="AC70" s="664"/>
      <c r="AD70" s="664"/>
      <c r="AE70" s="293" t="s">
        <v>287</v>
      </c>
      <c r="AF70" s="665">
        <f>AK65</f>
        <v>0</v>
      </c>
      <c r="AG70" s="665"/>
      <c r="AH70" s="665"/>
      <c r="AI70" s="665"/>
      <c r="AJ70" s="293" t="s">
        <v>288</v>
      </c>
      <c r="AK70" s="656">
        <f>ROUNDDOWN(AA70+AF70,1)</f>
        <v>0</v>
      </c>
      <c r="AL70" s="656"/>
      <c r="AM70" s="656"/>
      <c r="AN70" s="656"/>
      <c r="AO70" s="2"/>
      <c r="AP70" s="2"/>
      <c r="AQ70" s="2"/>
      <c r="AR70" s="2"/>
      <c r="AS70" s="2"/>
      <c r="AT70" s="2"/>
      <c r="AU70" s="2"/>
      <c r="AV70" s="2"/>
      <c r="AW70" s="2"/>
      <c r="AX70" s="2"/>
      <c r="AY70" s="2"/>
      <c r="AZ70" s="2"/>
      <c r="BA70" s="2"/>
      <c r="BB70" s="2"/>
      <c r="BC70" s="2"/>
      <c r="BD70" s="2"/>
    </row>
    <row r="71" spans="9:56" ht="20.25" customHeight="1" x14ac:dyDescent="0.4"/>
    <row r="72" spans="9:56" ht="20.25" customHeight="1" x14ac:dyDescent="0.4"/>
    <row r="73" spans="9:56" ht="20.25" customHeight="1" x14ac:dyDescent="0.4"/>
    <row r="74" spans="9:56" ht="20.25" customHeight="1" x14ac:dyDescent="0.4"/>
    <row r="75" spans="9:56" ht="20.25" customHeight="1" x14ac:dyDescent="0.4"/>
    <row r="76" spans="9:56" ht="20.25" customHeight="1" x14ac:dyDescent="0.4"/>
    <row r="77" spans="9:56" ht="20.25" customHeight="1" x14ac:dyDescent="0.4"/>
    <row r="78" spans="9:56" ht="20.25" customHeight="1" x14ac:dyDescent="0.4"/>
    <row r="79" spans="9:56" ht="20.25" customHeight="1" x14ac:dyDescent="0.4"/>
    <row r="80" spans="9:56"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117" spans="3:59" x14ac:dyDescent="0.4">
      <c r="C117" s="3"/>
      <c r="D117" s="3"/>
      <c r="E117" s="3"/>
      <c r="F117" s="3"/>
      <c r="G117" s="3"/>
      <c r="H117" s="3"/>
      <c r="I117" s="3"/>
      <c r="J117" s="3"/>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row>
    <row r="118" spans="3:59" x14ac:dyDescent="0.4">
      <c r="C118" s="3"/>
      <c r="D118" s="3"/>
      <c r="E118" s="3"/>
      <c r="F118" s="3"/>
      <c r="G118" s="3"/>
      <c r="H118" s="3"/>
      <c r="I118" s="3"/>
      <c r="J118" s="3"/>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row>
    <row r="119" spans="3:59" x14ac:dyDescent="0.4">
      <c r="C119" s="11"/>
      <c r="D119" s="11"/>
      <c r="E119" s="11"/>
      <c r="F119" s="11"/>
      <c r="G119" s="11"/>
      <c r="H119" s="11"/>
      <c r="I119" s="11"/>
      <c r="J119" s="11"/>
      <c r="K119" s="3"/>
      <c r="L119" s="3"/>
    </row>
    <row r="120" spans="3:59" x14ac:dyDescent="0.4">
      <c r="C120" s="11"/>
      <c r="D120" s="11"/>
      <c r="E120" s="11"/>
      <c r="F120" s="11"/>
      <c r="G120" s="11"/>
      <c r="H120" s="11"/>
      <c r="I120" s="11"/>
      <c r="J120" s="11"/>
      <c r="K120" s="3"/>
      <c r="L120" s="3"/>
    </row>
    <row r="121" spans="3:59" x14ac:dyDescent="0.4">
      <c r="C121" s="3"/>
      <c r="D121" s="3"/>
      <c r="E121" s="3"/>
      <c r="F121" s="3"/>
      <c r="G121" s="3"/>
      <c r="H121" s="3"/>
      <c r="I121" s="3"/>
      <c r="J121" s="3"/>
    </row>
    <row r="122" spans="3:59" x14ac:dyDescent="0.4">
      <c r="C122" s="3"/>
      <c r="D122" s="3"/>
      <c r="E122" s="3"/>
      <c r="F122" s="3"/>
      <c r="G122" s="3"/>
      <c r="H122" s="3"/>
      <c r="I122" s="3"/>
      <c r="J122" s="3"/>
    </row>
    <row r="123" spans="3:59" x14ac:dyDescent="0.4">
      <c r="C123" s="3"/>
      <c r="D123" s="3"/>
      <c r="E123" s="3"/>
      <c r="F123" s="3"/>
      <c r="G123" s="3"/>
      <c r="H123" s="3"/>
      <c r="I123" s="3"/>
      <c r="J123" s="3"/>
    </row>
    <row r="124" spans="3:59" x14ac:dyDescent="0.4">
      <c r="C124" s="3"/>
      <c r="D124" s="3"/>
      <c r="E124" s="3"/>
      <c r="F124" s="3"/>
      <c r="G124" s="3"/>
      <c r="H124" s="3"/>
      <c r="I124" s="3"/>
      <c r="J124" s="3"/>
    </row>
  </sheetData>
  <sheetProtection insertRows="0" deleteRows="0"/>
  <mergeCells count="304">
    <mergeCell ref="U68:X68"/>
    <mergeCell ref="AK68:AN68"/>
    <mergeCell ref="U69:X69"/>
    <mergeCell ref="AK69:AN69"/>
    <mergeCell ref="K70:N70"/>
    <mergeCell ref="P70:S70"/>
    <mergeCell ref="U70:X70"/>
    <mergeCell ref="AA70:AD70"/>
    <mergeCell ref="AF70:AI70"/>
    <mergeCell ref="AK70:AN70"/>
    <mergeCell ref="AQ64:AR64"/>
    <mergeCell ref="AS64:AV64"/>
    <mergeCell ref="K65:N65"/>
    <mergeCell ref="P65:S65"/>
    <mergeCell ref="U65:X65"/>
    <mergeCell ref="AA65:AD65"/>
    <mergeCell ref="AF65:AI65"/>
    <mergeCell ref="AK65:AN65"/>
    <mergeCell ref="AQ62:AR62"/>
    <mergeCell ref="AS62:AV62"/>
    <mergeCell ref="AQ63:AR63"/>
    <mergeCell ref="AS63:AV63"/>
    <mergeCell ref="R62:S62"/>
    <mergeCell ref="AH62:AI62"/>
    <mergeCell ref="AH60:AI60"/>
    <mergeCell ref="AJ60:AK60"/>
    <mergeCell ref="AM60:AN60"/>
    <mergeCell ref="AQ60:AR60"/>
    <mergeCell ref="AS60:AV60"/>
    <mergeCell ref="AQ61:AR61"/>
    <mergeCell ref="AS61:AV61"/>
    <mergeCell ref="AM59:AN59"/>
    <mergeCell ref="K60:L60"/>
    <mergeCell ref="M60:N60"/>
    <mergeCell ref="O60:P60"/>
    <mergeCell ref="R60:S60"/>
    <mergeCell ref="T60:U60"/>
    <mergeCell ref="W60:X60"/>
    <mergeCell ref="AA60:AB60"/>
    <mergeCell ref="AC60:AD60"/>
    <mergeCell ref="AE60:AF60"/>
    <mergeCell ref="W59:X59"/>
    <mergeCell ref="AA59:AB59"/>
    <mergeCell ref="AC59:AD59"/>
    <mergeCell ref="AE59:AF59"/>
    <mergeCell ref="AH59:AI59"/>
    <mergeCell ref="AJ59:AK59"/>
    <mergeCell ref="K59:L59"/>
    <mergeCell ref="M59:N59"/>
    <mergeCell ref="O59:P59"/>
    <mergeCell ref="R59:S59"/>
    <mergeCell ref="T59:U59"/>
    <mergeCell ref="AH57:AI57"/>
    <mergeCell ref="AJ57:AK57"/>
    <mergeCell ref="AM57:AN57"/>
    <mergeCell ref="K58:L58"/>
    <mergeCell ref="M58:N58"/>
    <mergeCell ref="O58:P58"/>
    <mergeCell ref="R58:S58"/>
    <mergeCell ref="T58:U58"/>
    <mergeCell ref="W58:X58"/>
    <mergeCell ref="AA58:AB58"/>
    <mergeCell ref="K57:L57"/>
    <mergeCell ref="M57:N57"/>
    <mergeCell ref="O57:P57"/>
    <mergeCell ref="R57:S57"/>
    <mergeCell ref="T57:U57"/>
    <mergeCell ref="W57:X57"/>
    <mergeCell ref="AA57:AB57"/>
    <mergeCell ref="AC57:AD57"/>
    <mergeCell ref="AE57:AF57"/>
    <mergeCell ref="AE56:AF56"/>
    <mergeCell ref="AH56:AI56"/>
    <mergeCell ref="AJ56:AK56"/>
    <mergeCell ref="AM56:AN56"/>
    <mergeCell ref="AQ56:AT56"/>
    <mergeCell ref="AV56:AY56"/>
    <mergeCell ref="BA55:BD55"/>
    <mergeCell ref="AC58:AD58"/>
    <mergeCell ref="AE58:AF58"/>
    <mergeCell ref="AH58:AI58"/>
    <mergeCell ref="AJ58:AK58"/>
    <mergeCell ref="AM58:AN58"/>
    <mergeCell ref="BA56:BD56"/>
    <mergeCell ref="AH55:AI55"/>
    <mergeCell ref="AJ55:AK55"/>
    <mergeCell ref="K56:L56"/>
    <mergeCell ref="M56:N56"/>
    <mergeCell ref="O56:P56"/>
    <mergeCell ref="R56:S56"/>
    <mergeCell ref="T56:U56"/>
    <mergeCell ref="W56:X56"/>
    <mergeCell ref="AA56:AB56"/>
    <mergeCell ref="AC56:AD56"/>
    <mergeCell ref="B49:B50"/>
    <mergeCell ref="C49:D50"/>
    <mergeCell ref="I49:J50"/>
    <mergeCell ref="K49:N50"/>
    <mergeCell ref="O49:S50"/>
    <mergeCell ref="BB49:BC49"/>
    <mergeCell ref="BF53:BI53"/>
    <mergeCell ref="K54:L55"/>
    <mergeCell ref="M54:P54"/>
    <mergeCell ref="R54:U54"/>
    <mergeCell ref="AA54:AB55"/>
    <mergeCell ref="AC54:AF54"/>
    <mergeCell ref="BF55:BI55"/>
    <mergeCell ref="BD49:BE49"/>
    <mergeCell ref="BF49:BJ50"/>
    <mergeCell ref="BB50:BC50"/>
    <mergeCell ref="BD50:BE50"/>
    <mergeCell ref="BF54:BI54"/>
    <mergeCell ref="M55:N55"/>
    <mergeCell ref="O55:P55"/>
    <mergeCell ref="R55:S55"/>
    <mergeCell ref="T55:U55"/>
    <mergeCell ref="AC55:AD55"/>
    <mergeCell ref="AE55:AF55"/>
    <mergeCell ref="AH54:AK54"/>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D21:BE21"/>
    <mergeCell ref="BF21:BJ22"/>
    <mergeCell ref="BB22:BC22"/>
    <mergeCell ref="BD22:BE22"/>
    <mergeCell ref="B23:B24"/>
    <mergeCell ref="C23:D24"/>
    <mergeCell ref="I23:J24"/>
    <mergeCell ref="K23:N24"/>
    <mergeCell ref="O23:S24"/>
    <mergeCell ref="BB23:BC23"/>
    <mergeCell ref="B21:B22"/>
    <mergeCell ref="C21:D22"/>
    <mergeCell ref="I21:J22"/>
    <mergeCell ref="K21:N22"/>
    <mergeCell ref="O21:S22"/>
    <mergeCell ref="BB21:BC21"/>
    <mergeCell ref="BD23:BE23"/>
    <mergeCell ref="BF23:BJ24"/>
    <mergeCell ref="BB24:BC24"/>
    <mergeCell ref="BD24:BE24"/>
    <mergeCell ref="B12:B16"/>
    <mergeCell ref="C12:D16"/>
    <mergeCell ref="I12:J16"/>
    <mergeCell ref="K12:N16"/>
    <mergeCell ref="O12:S16"/>
    <mergeCell ref="BD19:BE19"/>
    <mergeCell ref="BF19:BJ20"/>
    <mergeCell ref="BB20:BC20"/>
    <mergeCell ref="BD20:BE20"/>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65:N65">
    <cfRule type="expression" dxfId="135" priority="174">
      <formula>INDIRECT(ADDRESS(ROW(),COLUMN()))=TRUNC(INDIRECT(ADDRESS(ROW(),COLUMN())))</formula>
    </cfRule>
  </conditionalFormatting>
  <conditionalFormatting sqref="M56:X60">
    <cfRule type="expression" dxfId="134" priority="176">
      <formula>INDIRECT(ADDRESS(ROW(),COLUMN()))=TRUNC(INDIRECT(ADDRESS(ROW(),COLUMN())))</formula>
    </cfRule>
  </conditionalFormatting>
  <conditionalFormatting sqref="W54:X54 Z54 W63:Z63">
    <cfRule type="expression" dxfId="133" priority="209">
      <formula>OR(#REF!=$B52,#REF!=$B52)</formula>
    </cfRule>
  </conditionalFormatting>
  <conditionalFormatting sqref="W64:Z64">
    <cfRule type="expression" dxfId="132" priority="208">
      <formula>OR(#REF!=$B51,#REF!=$B51)</formula>
    </cfRule>
  </conditionalFormatting>
  <conditionalFormatting sqref="W18:BE18">
    <cfRule type="expression" dxfId="131" priority="170">
      <formula>INDIRECT(ADDRESS(ROW(),COLUMN()))=TRUNC(INDIRECT(ADDRESS(ROW(),COLUMN())))</formula>
    </cfRule>
  </conditionalFormatting>
  <conditionalFormatting sqref="W20:BE20">
    <cfRule type="expression" dxfId="130" priority="171">
      <formula>INDIRECT(ADDRESS(ROW(),COLUMN()))=TRUNC(INDIRECT(ADDRESS(ROW(),COLUMN())))</formula>
    </cfRule>
  </conditionalFormatting>
  <conditionalFormatting sqref="W22:BE22">
    <cfRule type="expression" dxfId="129" priority="169">
      <formula>INDIRECT(ADDRESS(ROW(),COLUMN()))=TRUNC(INDIRECT(ADDRESS(ROW(),COLUMN())))</formula>
    </cfRule>
  </conditionalFormatting>
  <conditionalFormatting sqref="W24:BE24">
    <cfRule type="expression" dxfId="128" priority="168">
      <formula>INDIRECT(ADDRESS(ROW(),COLUMN()))=TRUNC(INDIRECT(ADDRESS(ROW(),COLUMN())))</formula>
    </cfRule>
  </conditionalFormatting>
  <conditionalFormatting sqref="W26:BE26">
    <cfRule type="expression" dxfId="127" priority="167">
      <formula>INDIRECT(ADDRESS(ROW(),COLUMN()))=TRUNC(INDIRECT(ADDRESS(ROW(),COLUMN())))</formula>
    </cfRule>
  </conditionalFormatting>
  <conditionalFormatting sqref="W28:BE28">
    <cfRule type="expression" dxfId="126" priority="166">
      <formula>INDIRECT(ADDRESS(ROW(),COLUMN()))=TRUNC(INDIRECT(ADDRESS(ROW(),COLUMN())))</formula>
    </cfRule>
  </conditionalFormatting>
  <conditionalFormatting sqref="W30:BE30">
    <cfRule type="expression" dxfId="125" priority="165">
      <formula>INDIRECT(ADDRESS(ROW(),COLUMN()))=TRUNC(INDIRECT(ADDRESS(ROW(),COLUMN())))</formula>
    </cfRule>
  </conditionalFormatting>
  <conditionalFormatting sqref="W32:BE32">
    <cfRule type="expression" dxfId="124" priority="164">
      <formula>INDIRECT(ADDRESS(ROW(),COLUMN()))=TRUNC(INDIRECT(ADDRESS(ROW(),COLUMN())))</formula>
    </cfRule>
  </conditionalFormatting>
  <conditionalFormatting sqref="W34:BE34">
    <cfRule type="expression" dxfId="123" priority="163">
      <formula>INDIRECT(ADDRESS(ROW(),COLUMN()))=TRUNC(INDIRECT(ADDRESS(ROW(),COLUMN())))</formula>
    </cfRule>
  </conditionalFormatting>
  <conditionalFormatting sqref="W36:BE36">
    <cfRule type="expression" dxfId="122" priority="162">
      <formula>INDIRECT(ADDRESS(ROW(),COLUMN()))=TRUNC(INDIRECT(ADDRESS(ROW(),COLUMN())))</formula>
    </cfRule>
  </conditionalFormatting>
  <conditionalFormatting sqref="W38:BE38">
    <cfRule type="expression" dxfId="121" priority="161">
      <formula>INDIRECT(ADDRESS(ROW(),COLUMN()))=TRUNC(INDIRECT(ADDRESS(ROW(),COLUMN())))</formula>
    </cfRule>
  </conditionalFormatting>
  <conditionalFormatting sqref="W40:BE40">
    <cfRule type="expression" dxfId="120" priority="160">
      <formula>INDIRECT(ADDRESS(ROW(),COLUMN()))=TRUNC(INDIRECT(ADDRESS(ROW(),COLUMN())))</formula>
    </cfRule>
  </conditionalFormatting>
  <conditionalFormatting sqref="W42:BE42">
    <cfRule type="expression" dxfId="119" priority="159">
      <formula>INDIRECT(ADDRESS(ROW(),COLUMN()))=TRUNC(INDIRECT(ADDRESS(ROW(),COLUMN())))</formula>
    </cfRule>
  </conditionalFormatting>
  <conditionalFormatting sqref="W44:BE44">
    <cfRule type="expression" dxfId="118" priority="158">
      <formula>INDIRECT(ADDRESS(ROW(),COLUMN()))=TRUNC(INDIRECT(ADDRESS(ROW(),COLUMN())))</formula>
    </cfRule>
  </conditionalFormatting>
  <conditionalFormatting sqref="W46:BE46">
    <cfRule type="expression" dxfId="117" priority="157">
      <formula>INDIRECT(ADDRESS(ROW(),COLUMN()))=TRUNC(INDIRECT(ADDRESS(ROW(),COLUMN())))</formula>
    </cfRule>
  </conditionalFormatting>
  <conditionalFormatting sqref="W48:BE48">
    <cfRule type="expression" dxfId="116" priority="156">
      <formula>INDIRECT(ADDRESS(ROW(),COLUMN()))=TRUNC(INDIRECT(ADDRESS(ROW(),COLUMN())))</formula>
    </cfRule>
  </conditionalFormatting>
  <conditionalFormatting sqref="W50:BE50">
    <cfRule type="expression" dxfId="115" priority="155">
      <formula>INDIRECT(ADDRESS(ROW(),COLUMN()))=TRUNC(INDIRECT(ADDRESS(ROW(),COLUMN())))</formula>
    </cfRule>
  </conditionalFormatting>
  <conditionalFormatting sqref="AA65:AD65">
    <cfRule type="expression" dxfId="114" priority="173">
      <formula>INDIRECT(ADDRESS(ROW(),COLUMN()))=TRUNC(INDIRECT(ADDRESS(ROW(),COLUMN())))</formula>
    </cfRule>
  </conditionalFormatting>
  <conditionalFormatting sqref="AC56:AN60">
    <cfRule type="expression" dxfId="113" priority="172">
      <formula>INDIRECT(ADDRESS(ROW(),COLUMN()))=TRUNC(INDIRECT(ADDRESS(ROW(),COLUMN())))</formula>
    </cfRule>
  </conditionalFormatting>
  <conditionalFormatting sqref="AM54:BA54 AM63:BA63">
    <cfRule type="expression" dxfId="112" priority="207">
      <formula>OR(#REF!=$B52,#REF!=$B52)</formula>
    </cfRule>
  </conditionalFormatting>
  <conditionalFormatting sqref="AM64:BA64">
    <cfRule type="expression" dxfId="111" priority="206">
      <formula>OR(#REF!=$B51,#REF!=$B51)</formula>
    </cfRule>
  </conditionalFormatting>
  <dataValidations count="11">
    <dataValidation allowBlank="1" showInputMessage="1" showErrorMessage="1" error="入力可能範囲　32～40" sqref="BE10" xr:uid="{9D193016-1142-42CD-9EE5-19B7307548EB}"/>
    <dataValidation type="list" allowBlank="1" showInputMessage="1" showErrorMessage="1" sqref="R62:S62" xr:uid="{D4783A28-E9D0-4F3C-A2C3-E47EBA5D37BB}">
      <formula1>"週,暦月"</formula1>
    </dataValidation>
    <dataValidation type="list" allowBlank="1" showInputMessage="1" showErrorMessage="1" sqref="BE3:BH3" xr:uid="{DAB10363-3E50-4627-83C4-70E9A03129D2}">
      <formula1>"４週,暦月"</formula1>
    </dataValidation>
    <dataValidation type="list" allowBlank="1" showInputMessage="1" showErrorMessage="1" sqref="AF3:AF4" xr:uid="{023370B6-5E2A-4410-8498-39CBD3724A2C}">
      <formula1>#REF!</formula1>
    </dataValidation>
    <dataValidation type="decimal" allowBlank="1" showInputMessage="1" showErrorMessage="1" error="入力可能範囲　32～40" sqref="BA6:BB6" xr:uid="{67EEDC95-E5D3-44CE-B589-90D1009838BA}">
      <formula1>32</formula1>
      <formula2>40</formula2>
    </dataValidation>
    <dataValidation type="list" allowBlank="1" showInputMessage="1" showErrorMessage="1" sqref="BE4:BH4" xr:uid="{BFA75AE2-D90A-451F-A8DE-E16AF7280D30}">
      <formula1>"予定,実績,予定・実績"</formula1>
    </dataValidation>
    <dataValidation type="list" allowBlank="1" showInputMessage="1" sqref="C17:D50" xr:uid="{066F939A-B59F-4CE8-A17E-6FDF9ED57A50}">
      <formula1>職種</formula1>
    </dataValidation>
    <dataValidation type="list" allowBlank="1" showInputMessage="1" sqref="W17:BA17 W19:BA19 W21:BA21 W23:BA23 W25:BA25 W27:BA27 W29:BA29 W31:BA31 W33:BA33 W35:BA35 W37:BA37 W39:BA39 W41:BA41 W43:BA43 W45:BA45 W47:BA47 W49:BA49" xr:uid="{34C06409-7D82-45B9-A850-52F8A1B54E11}">
      <formula1>シフト記号表</formula1>
    </dataValidation>
    <dataValidation type="list" allowBlank="1" showInputMessage="1" sqref="I17:J50" xr:uid="{2554C02B-C7AF-4EAC-8FAA-600A3C334BCC}">
      <formula1>"A, B, C, D"</formula1>
    </dataValidation>
    <dataValidation type="list" errorStyle="information" allowBlank="1" showInputMessage="1" error="プルダウンにないケースは直接入力してください。" sqref="AT1:BI1" xr:uid="{933CE178-0FF1-4BC8-8A26-921CC2BC3AD9}">
      <formula1>#REF!</formula1>
    </dataValidation>
    <dataValidation type="list" errorStyle="warning" allowBlank="1" showInputMessage="1" error="リストにない場合のみ、入力してください。" sqref="K17:N50" xr:uid="{DE86DC36-23AD-4E4B-8637-7FBA5933EB76}">
      <formula1>INDIRECT(C17)</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61C5-9CEE-4ED5-B942-262C89C727F1}">
  <sheetPr>
    <pageSetUpPr fitToPage="1"/>
  </sheetPr>
  <dimension ref="B1:N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3.375" style="46" customWidth="1"/>
    <col min="14" max="14" width="50.625" style="46" customWidth="1"/>
    <col min="15" max="16384" width="9" style="46"/>
  </cols>
  <sheetData>
    <row r="1" spans="2:14" x14ac:dyDescent="0.4">
      <c r="B1" s="44" t="s">
        <v>31</v>
      </c>
    </row>
    <row r="2" spans="2:14" x14ac:dyDescent="0.4">
      <c r="B2" s="47" t="s">
        <v>32</v>
      </c>
      <c r="F2" s="48"/>
      <c r="J2" s="49"/>
    </row>
    <row r="3" spans="2:14" x14ac:dyDescent="0.4">
      <c r="B3" s="48" t="s">
        <v>87</v>
      </c>
      <c r="F3" s="49" t="s">
        <v>88</v>
      </c>
      <c r="J3" s="49"/>
    </row>
    <row r="4" spans="2:14" x14ac:dyDescent="0.4">
      <c r="B4" s="47"/>
      <c r="F4" s="420" t="s">
        <v>33</v>
      </c>
      <c r="G4" s="420"/>
      <c r="H4" s="420"/>
      <c r="I4" s="420"/>
      <c r="J4" s="420"/>
      <c r="K4" s="420"/>
      <c r="L4" s="420"/>
      <c r="N4" s="420" t="s">
        <v>92</v>
      </c>
    </row>
    <row r="5" spans="2:14" x14ac:dyDescent="0.4">
      <c r="B5" s="45" t="s">
        <v>19</v>
      </c>
      <c r="C5" s="45" t="s">
        <v>4</v>
      </c>
      <c r="F5" s="45" t="s">
        <v>93</v>
      </c>
      <c r="G5" s="45"/>
      <c r="H5" s="45" t="s">
        <v>94</v>
      </c>
      <c r="J5" s="45" t="s">
        <v>34</v>
      </c>
      <c r="L5" s="45" t="s">
        <v>33</v>
      </c>
      <c r="N5" s="420"/>
    </row>
    <row r="6" spans="2:14" x14ac:dyDescent="0.4">
      <c r="B6" s="50">
        <v>1</v>
      </c>
      <c r="C6" s="51" t="s">
        <v>37</v>
      </c>
      <c r="D6" s="52" t="str">
        <f>C6</f>
        <v>a</v>
      </c>
      <c r="E6" s="50" t="s">
        <v>16</v>
      </c>
      <c r="F6" s="53"/>
      <c r="G6" s="50" t="s">
        <v>17</v>
      </c>
      <c r="H6" s="53"/>
      <c r="I6" s="54" t="s">
        <v>36</v>
      </c>
      <c r="J6" s="53">
        <v>0</v>
      </c>
      <c r="K6" s="55" t="s">
        <v>2</v>
      </c>
      <c r="L6" s="56" t="str">
        <f>IF(OR(F6="",H6=""),"",(H6+IF(F6&gt;H6,1,0)-F6-J6)*24)</f>
        <v/>
      </c>
      <c r="N6" s="57"/>
    </row>
    <row r="7" spans="2:14" x14ac:dyDescent="0.4">
      <c r="B7" s="50">
        <v>2</v>
      </c>
      <c r="C7" s="51" t="s">
        <v>38</v>
      </c>
      <c r="D7" s="52" t="str">
        <f t="shared" ref="D7:D38" si="0">C7</f>
        <v>b</v>
      </c>
      <c r="E7" s="50" t="s">
        <v>16</v>
      </c>
      <c r="F7" s="53"/>
      <c r="G7" s="50" t="s">
        <v>17</v>
      </c>
      <c r="H7" s="53"/>
      <c r="I7" s="54" t="s">
        <v>36</v>
      </c>
      <c r="J7" s="53">
        <v>0</v>
      </c>
      <c r="K7" s="55" t="s">
        <v>2</v>
      </c>
      <c r="L7" s="56" t="str">
        <f>IF(OR(F7="",H7=""),"",(H7+IF(F7&gt;H7,1,0)-F7-J7)*24)</f>
        <v/>
      </c>
      <c r="N7" s="57"/>
    </row>
    <row r="8" spans="2:14" x14ac:dyDescent="0.4">
      <c r="B8" s="50">
        <v>3</v>
      </c>
      <c r="C8" s="51" t="s">
        <v>39</v>
      </c>
      <c r="D8" s="52" t="str">
        <f t="shared" si="0"/>
        <v>c</v>
      </c>
      <c r="E8" s="50" t="s">
        <v>16</v>
      </c>
      <c r="F8" s="53"/>
      <c r="G8" s="50" t="s">
        <v>17</v>
      </c>
      <c r="H8" s="53"/>
      <c r="I8" s="54" t="s">
        <v>36</v>
      </c>
      <c r="J8" s="53">
        <v>0</v>
      </c>
      <c r="K8" s="55" t="s">
        <v>2</v>
      </c>
      <c r="L8" s="56" t="str">
        <f>IF(OR(F8="",H8=""),"",(H8+IF(F8&gt;H8,1,0)-F8-J8)*24)</f>
        <v/>
      </c>
      <c r="N8" s="57"/>
    </row>
    <row r="9" spans="2:14" x14ac:dyDescent="0.4">
      <c r="B9" s="50">
        <v>4</v>
      </c>
      <c r="C9" s="51" t="s">
        <v>40</v>
      </c>
      <c r="D9" s="52" t="str">
        <f t="shared" si="0"/>
        <v>d</v>
      </c>
      <c r="E9" s="50" t="s">
        <v>16</v>
      </c>
      <c r="F9" s="53"/>
      <c r="G9" s="50" t="s">
        <v>17</v>
      </c>
      <c r="H9" s="53"/>
      <c r="I9" s="54" t="s">
        <v>36</v>
      </c>
      <c r="J9" s="53">
        <v>0</v>
      </c>
      <c r="K9" s="55" t="s">
        <v>2</v>
      </c>
      <c r="L9" s="56" t="str">
        <f>IF(OR(F9="",H9=""),"",(H9+IF(F9&gt;H9,1,0)-F9-J9)*24)</f>
        <v/>
      </c>
      <c r="N9" s="57"/>
    </row>
    <row r="10" spans="2:14" x14ac:dyDescent="0.4">
      <c r="B10" s="50">
        <v>5</v>
      </c>
      <c r="C10" s="51" t="s">
        <v>41</v>
      </c>
      <c r="D10" s="52" t="str">
        <f t="shared" si="0"/>
        <v>e</v>
      </c>
      <c r="E10" s="50" t="s">
        <v>16</v>
      </c>
      <c r="F10" s="53"/>
      <c r="G10" s="50" t="s">
        <v>17</v>
      </c>
      <c r="H10" s="53"/>
      <c r="I10" s="54" t="s">
        <v>36</v>
      </c>
      <c r="J10" s="53">
        <v>0</v>
      </c>
      <c r="K10" s="55" t="s">
        <v>2</v>
      </c>
      <c r="L10" s="56" t="str">
        <f t="shared" ref="L10:L22" si="1">IF(OR(F10="",H10=""),"",(H10+IF(F10&gt;H10,1,0)-F10-J10)*24)</f>
        <v/>
      </c>
      <c r="N10" s="57"/>
    </row>
    <row r="11" spans="2:14" x14ac:dyDescent="0.4">
      <c r="B11" s="50">
        <v>6</v>
      </c>
      <c r="C11" s="51" t="s">
        <v>42</v>
      </c>
      <c r="D11" s="52" t="str">
        <f t="shared" si="0"/>
        <v>f</v>
      </c>
      <c r="E11" s="50" t="s">
        <v>16</v>
      </c>
      <c r="F11" s="53"/>
      <c r="G11" s="50" t="s">
        <v>17</v>
      </c>
      <c r="H11" s="53"/>
      <c r="I11" s="54" t="s">
        <v>36</v>
      </c>
      <c r="J11" s="53">
        <v>0</v>
      </c>
      <c r="K11" s="55" t="s">
        <v>2</v>
      </c>
      <c r="L11" s="56" t="str">
        <f>IF(OR(F11="",H11=""),"",(H11+IF(F11&gt;H11,1,0)-F11-J11)*24)</f>
        <v/>
      </c>
      <c r="N11" s="57"/>
    </row>
    <row r="12" spans="2:14" x14ac:dyDescent="0.4">
      <c r="B12" s="50">
        <v>7</v>
      </c>
      <c r="C12" s="51" t="s">
        <v>43</v>
      </c>
      <c r="D12" s="52" t="str">
        <f t="shared" si="0"/>
        <v>g</v>
      </c>
      <c r="E12" s="50" t="s">
        <v>16</v>
      </c>
      <c r="F12" s="53"/>
      <c r="G12" s="50" t="s">
        <v>17</v>
      </c>
      <c r="H12" s="53"/>
      <c r="I12" s="54" t="s">
        <v>36</v>
      </c>
      <c r="J12" s="53">
        <v>0</v>
      </c>
      <c r="K12" s="55" t="s">
        <v>2</v>
      </c>
      <c r="L12" s="56" t="str">
        <f t="shared" si="1"/>
        <v/>
      </c>
      <c r="N12" s="57"/>
    </row>
    <row r="13" spans="2:14" x14ac:dyDescent="0.4">
      <c r="B13" s="50">
        <v>8</v>
      </c>
      <c r="C13" s="51" t="s">
        <v>44</v>
      </c>
      <c r="D13" s="52" t="str">
        <f t="shared" si="0"/>
        <v>h</v>
      </c>
      <c r="E13" s="50" t="s">
        <v>16</v>
      </c>
      <c r="F13" s="53"/>
      <c r="G13" s="50" t="s">
        <v>17</v>
      </c>
      <c r="H13" s="53"/>
      <c r="I13" s="54" t="s">
        <v>36</v>
      </c>
      <c r="J13" s="53">
        <v>0</v>
      </c>
      <c r="K13" s="55" t="s">
        <v>2</v>
      </c>
      <c r="L13" s="56" t="str">
        <f t="shared" si="1"/>
        <v/>
      </c>
      <c r="N13" s="57"/>
    </row>
    <row r="14" spans="2:14" x14ac:dyDescent="0.4">
      <c r="B14" s="50">
        <v>9</v>
      </c>
      <c r="C14" s="51" t="s">
        <v>45</v>
      </c>
      <c r="D14" s="52" t="str">
        <f t="shared" si="0"/>
        <v>i</v>
      </c>
      <c r="E14" s="50" t="s">
        <v>16</v>
      </c>
      <c r="F14" s="53"/>
      <c r="G14" s="50" t="s">
        <v>17</v>
      </c>
      <c r="H14" s="53"/>
      <c r="I14" s="54" t="s">
        <v>36</v>
      </c>
      <c r="J14" s="53">
        <v>0</v>
      </c>
      <c r="K14" s="55" t="s">
        <v>2</v>
      </c>
      <c r="L14" s="56" t="str">
        <f t="shared" si="1"/>
        <v/>
      </c>
      <c r="N14" s="57"/>
    </row>
    <row r="15" spans="2:14" x14ac:dyDescent="0.4">
      <c r="B15" s="50">
        <v>10</v>
      </c>
      <c r="C15" s="51" t="s">
        <v>46</v>
      </c>
      <c r="D15" s="52" t="str">
        <f t="shared" si="0"/>
        <v>j</v>
      </c>
      <c r="E15" s="50" t="s">
        <v>16</v>
      </c>
      <c r="F15" s="53"/>
      <c r="G15" s="50" t="s">
        <v>17</v>
      </c>
      <c r="H15" s="53"/>
      <c r="I15" s="54" t="s">
        <v>36</v>
      </c>
      <c r="J15" s="53">
        <v>0</v>
      </c>
      <c r="K15" s="55" t="s">
        <v>2</v>
      </c>
      <c r="L15" s="56" t="str">
        <f t="shared" si="1"/>
        <v/>
      </c>
      <c r="N15" s="57"/>
    </row>
    <row r="16" spans="2:14" x14ac:dyDescent="0.4">
      <c r="B16" s="50">
        <v>11</v>
      </c>
      <c r="C16" s="51" t="s">
        <v>47</v>
      </c>
      <c r="D16" s="52" t="str">
        <f t="shared" si="0"/>
        <v>k</v>
      </c>
      <c r="E16" s="50" t="s">
        <v>16</v>
      </c>
      <c r="F16" s="53"/>
      <c r="G16" s="50" t="s">
        <v>17</v>
      </c>
      <c r="H16" s="53"/>
      <c r="I16" s="54" t="s">
        <v>36</v>
      </c>
      <c r="J16" s="53">
        <v>0</v>
      </c>
      <c r="K16" s="55" t="s">
        <v>2</v>
      </c>
      <c r="L16" s="56" t="str">
        <f t="shared" si="1"/>
        <v/>
      </c>
      <c r="N16" s="57"/>
    </row>
    <row r="17" spans="2:14" x14ac:dyDescent="0.4">
      <c r="B17" s="50">
        <v>12</v>
      </c>
      <c r="C17" s="51" t="s">
        <v>48</v>
      </c>
      <c r="D17" s="52" t="str">
        <f t="shared" si="0"/>
        <v>l</v>
      </c>
      <c r="E17" s="50" t="s">
        <v>16</v>
      </c>
      <c r="F17" s="53"/>
      <c r="G17" s="50" t="s">
        <v>17</v>
      </c>
      <c r="H17" s="53"/>
      <c r="I17" s="54" t="s">
        <v>36</v>
      </c>
      <c r="J17" s="53">
        <v>0</v>
      </c>
      <c r="K17" s="55" t="s">
        <v>2</v>
      </c>
      <c r="L17" s="56" t="str">
        <f t="shared" si="1"/>
        <v/>
      </c>
      <c r="N17" s="57"/>
    </row>
    <row r="18" spans="2:14" x14ac:dyDescent="0.4">
      <c r="B18" s="50">
        <v>13</v>
      </c>
      <c r="C18" s="51" t="s">
        <v>49</v>
      </c>
      <c r="D18" s="52" t="str">
        <f t="shared" si="0"/>
        <v>m</v>
      </c>
      <c r="E18" s="50" t="s">
        <v>16</v>
      </c>
      <c r="F18" s="53"/>
      <c r="G18" s="50" t="s">
        <v>17</v>
      </c>
      <c r="H18" s="53"/>
      <c r="I18" s="54" t="s">
        <v>36</v>
      </c>
      <c r="J18" s="53">
        <v>0</v>
      </c>
      <c r="K18" s="55" t="s">
        <v>2</v>
      </c>
      <c r="L18" s="56" t="str">
        <f t="shared" si="1"/>
        <v/>
      </c>
      <c r="N18" s="57"/>
    </row>
    <row r="19" spans="2:14" x14ac:dyDescent="0.4">
      <c r="B19" s="50">
        <v>14</v>
      </c>
      <c r="C19" s="51" t="s">
        <v>50</v>
      </c>
      <c r="D19" s="52" t="str">
        <f t="shared" si="0"/>
        <v>n</v>
      </c>
      <c r="E19" s="50" t="s">
        <v>16</v>
      </c>
      <c r="F19" s="53"/>
      <c r="G19" s="50" t="s">
        <v>17</v>
      </c>
      <c r="H19" s="53"/>
      <c r="I19" s="54" t="s">
        <v>36</v>
      </c>
      <c r="J19" s="53">
        <v>0</v>
      </c>
      <c r="K19" s="55" t="s">
        <v>2</v>
      </c>
      <c r="L19" s="56" t="str">
        <f t="shared" si="1"/>
        <v/>
      </c>
      <c r="N19" s="57"/>
    </row>
    <row r="20" spans="2:14" x14ac:dyDescent="0.4">
      <c r="B20" s="50">
        <v>15</v>
      </c>
      <c r="C20" s="51" t="s">
        <v>51</v>
      </c>
      <c r="D20" s="52" t="str">
        <f t="shared" si="0"/>
        <v>o</v>
      </c>
      <c r="E20" s="50" t="s">
        <v>16</v>
      </c>
      <c r="F20" s="53"/>
      <c r="G20" s="50" t="s">
        <v>17</v>
      </c>
      <c r="H20" s="53"/>
      <c r="I20" s="54" t="s">
        <v>36</v>
      </c>
      <c r="J20" s="53">
        <v>0</v>
      </c>
      <c r="K20" s="55" t="s">
        <v>2</v>
      </c>
      <c r="L20" s="56" t="str">
        <f t="shared" si="1"/>
        <v/>
      </c>
      <c r="N20" s="57"/>
    </row>
    <row r="21" spans="2:14" x14ac:dyDescent="0.4">
      <c r="B21" s="50">
        <v>16</v>
      </c>
      <c r="C21" s="51" t="s">
        <v>52</v>
      </c>
      <c r="D21" s="52" t="str">
        <f t="shared" si="0"/>
        <v>p</v>
      </c>
      <c r="E21" s="50" t="s">
        <v>16</v>
      </c>
      <c r="F21" s="53"/>
      <c r="G21" s="50" t="s">
        <v>17</v>
      </c>
      <c r="H21" s="53"/>
      <c r="I21" s="54" t="s">
        <v>36</v>
      </c>
      <c r="J21" s="53">
        <v>0</v>
      </c>
      <c r="K21" s="55" t="s">
        <v>2</v>
      </c>
      <c r="L21" s="56" t="str">
        <f t="shared" si="1"/>
        <v/>
      </c>
      <c r="N21" s="57"/>
    </row>
    <row r="22" spans="2:14" x14ac:dyDescent="0.4">
      <c r="B22" s="50">
        <v>17</v>
      </c>
      <c r="C22" s="51" t="s">
        <v>53</v>
      </c>
      <c r="D22" s="52" t="str">
        <f t="shared" si="0"/>
        <v>q</v>
      </c>
      <c r="E22" s="50" t="s">
        <v>16</v>
      </c>
      <c r="F22" s="53"/>
      <c r="G22" s="50" t="s">
        <v>17</v>
      </c>
      <c r="H22" s="53"/>
      <c r="I22" s="54" t="s">
        <v>36</v>
      </c>
      <c r="J22" s="53">
        <v>0</v>
      </c>
      <c r="K22" s="55" t="s">
        <v>2</v>
      </c>
      <c r="L22" s="56" t="str">
        <f t="shared" si="1"/>
        <v/>
      </c>
      <c r="N22" s="57"/>
    </row>
    <row r="23" spans="2:14" x14ac:dyDescent="0.4">
      <c r="B23" s="50">
        <v>18</v>
      </c>
      <c r="C23" s="51" t="s">
        <v>54</v>
      </c>
      <c r="D23" s="52" t="str">
        <f t="shared" si="0"/>
        <v>r</v>
      </c>
      <c r="E23" s="50" t="s">
        <v>16</v>
      </c>
      <c r="F23" s="58"/>
      <c r="G23" s="50" t="s">
        <v>17</v>
      </c>
      <c r="H23" s="58"/>
      <c r="I23" s="54" t="s">
        <v>36</v>
      </c>
      <c r="J23" s="58"/>
      <c r="K23" s="55" t="s">
        <v>2</v>
      </c>
      <c r="L23" s="51">
        <v>1</v>
      </c>
      <c r="N23" s="57"/>
    </row>
    <row r="24" spans="2:14" x14ac:dyDescent="0.4">
      <c r="B24" s="50">
        <v>19</v>
      </c>
      <c r="C24" s="51" t="s">
        <v>55</v>
      </c>
      <c r="D24" s="52" t="str">
        <f t="shared" si="0"/>
        <v>s</v>
      </c>
      <c r="E24" s="50" t="s">
        <v>16</v>
      </c>
      <c r="F24" s="58"/>
      <c r="G24" s="50" t="s">
        <v>17</v>
      </c>
      <c r="H24" s="58"/>
      <c r="I24" s="54" t="s">
        <v>36</v>
      </c>
      <c r="J24" s="58"/>
      <c r="K24" s="55" t="s">
        <v>2</v>
      </c>
      <c r="L24" s="51">
        <v>2</v>
      </c>
      <c r="N24" s="57"/>
    </row>
    <row r="25" spans="2:14" x14ac:dyDescent="0.4">
      <c r="B25" s="50">
        <v>20</v>
      </c>
      <c r="C25" s="51" t="s">
        <v>56</v>
      </c>
      <c r="D25" s="52" t="str">
        <f t="shared" si="0"/>
        <v>t</v>
      </c>
      <c r="E25" s="50" t="s">
        <v>16</v>
      </c>
      <c r="F25" s="58"/>
      <c r="G25" s="50" t="s">
        <v>17</v>
      </c>
      <c r="H25" s="58"/>
      <c r="I25" s="54" t="s">
        <v>36</v>
      </c>
      <c r="J25" s="58"/>
      <c r="K25" s="55" t="s">
        <v>2</v>
      </c>
      <c r="L25" s="51">
        <v>3</v>
      </c>
      <c r="N25" s="57"/>
    </row>
    <row r="26" spans="2:14" x14ac:dyDescent="0.4">
      <c r="B26" s="50">
        <v>21</v>
      </c>
      <c r="C26" s="51" t="s">
        <v>57</v>
      </c>
      <c r="D26" s="52" t="str">
        <f t="shared" si="0"/>
        <v>u</v>
      </c>
      <c r="E26" s="50" t="s">
        <v>16</v>
      </c>
      <c r="F26" s="58"/>
      <c r="G26" s="50" t="s">
        <v>17</v>
      </c>
      <c r="H26" s="58"/>
      <c r="I26" s="54" t="s">
        <v>36</v>
      </c>
      <c r="J26" s="58"/>
      <c r="K26" s="55" t="s">
        <v>2</v>
      </c>
      <c r="L26" s="51">
        <v>4</v>
      </c>
      <c r="N26" s="57"/>
    </row>
    <row r="27" spans="2:14" x14ac:dyDescent="0.4">
      <c r="B27" s="50">
        <v>22</v>
      </c>
      <c r="C27" s="51" t="s">
        <v>58</v>
      </c>
      <c r="D27" s="52" t="str">
        <f t="shared" si="0"/>
        <v>v</v>
      </c>
      <c r="E27" s="50" t="s">
        <v>16</v>
      </c>
      <c r="F27" s="58"/>
      <c r="G27" s="50" t="s">
        <v>17</v>
      </c>
      <c r="H27" s="58"/>
      <c r="I27" s="54" t="s">
        <v>36</v>
      </c>
      <c r="J27" s="58"/>
      <c r="K27" s="55" t="s">
        <v>2</v>
      </c>
      <c r="L27" s="51">
        <v>5</v>
      </c>
      <c r="N27" s="57"/>
    </row>
    <row r="28" spans="2:14" x14ac:dyDescent="0.4">
      <c r="B28" s="50">
        <v>23</v>
      </c>
      <c r="C28" s="51" t="s">
        <v>59</v>
      </c>
      <c r="D28" s="52" t="str">
        <f t="shared" si="0"/>
        <v>w</v>
      </c>
      <c r="E28" s="50" t="s">
        <v>16</v>
      </c>
      <c r="F28" s="58"/>
      <c r="G28" s="50" t="s">
        <v>17</v>
      </c>
      <c r="H28" s="58"/>
      <c r="I28" s="54" t="s">
        <v>36</v>
      </c>
      <c r="J28" s="58"/>
      <c r="K28" s="55" t="s">
        <v>2</v>
      </c>
      <c r="L28" s="51">
        <v>6</v>
      </c>
      <c r="N28" s="57"/>
    </row>
    <row r="29" spans="2:14" x14ac:dyDescent="0.4">
      <c r="B29" s="50">
        <v>24</v>
      </c>
      <c r="C29" s="51" t="s">
        <v>60</v>
      </c>
      <c r="D29" s="52" t="str">
        <f t="shared" si="0"/>
        <v>x</v>
      </c>
      <c r="E29" s="50" t="s">
        <v>16</v>
      </c>
      <c r="F29" s="58"/>
      <c r="G29" s="50" t="s">
        <v>17</v>
      </c>
      <c r="H29" s="58"/>
      <c r="I29" s="54" t="s">
        <v>36</v>
      </c>
      <c r="J29" s="58"/>
      <c r="K29" s="55" t="s">
        <v>2</v>
      </c>
      <c r="L29" s="51">
        <v>7</v>
      </c>
      <c r="N29" s="57"/>
    </row>
    <row r="30" spans="2:14" x14ac:dyDescent="0.4">
      <c r="B30" s="50">
        <v>25</v>
      </c>
      <c r="C30" s="51" t="s">
        <v>61</v>
      </c>
      <c r="D30" s="52" t="str">
        <f t="shared" si="0"/>
        <v>y</v>
      </c>
      <c r="E30" s="50" t="s">
        <v>16</v>
      </c>
      <c r="F30" s="58"/>
      <c r="G30" s="50" t="s">
        <v>17</v>
      </c>
      <c r="H30" s="58"/>
      <c r="I30" s="54" t="s">
        <v>36</v>
      </c>
      <c r="J30" s="58"/>
      <c r="K30" s="55" t="s">
        <v>2</v>
      </c>
      <c r="L30" s="51">
        <v>8</v>
      </c>
      <c r="N30" s="57"/>
    </row>
    <row r="31" spans="2:14" x14ac:dyDescent="0.4">
      <c r="B31" s="50">
        <v>26</v>
      </c>
      <c r="C31" s="51" t="s">
        <v>62</v>
      </c>
      <c r="D31" s="52" t="str">
        <f t="shared" si="0"/>
        <v>z</v>
      </c>
      <c r="E31" s="50" t="s">
        <v>16</v>
      </c>
      <c r="F31" s="58"/>
      <c r="G31" s="50" t="s">
        <v>17</v>
      </c>
      <c r="H31" s="58"/>
      <c r="I31" s="54" t="s">
        <v>36</v>
      </c>
      <c r="J31" s="58"/>
      <c r="K31" s="55" t="s">
        <v>2</v>
      </c>
      <c r="L31" s="51">
        <v>1</v>
      </c>
      <c r="N31" s="57"/>
    </row>
    <row r="32" spans="2:14" x14ac:dyDescent="0.4">
      <c r="B32" s="50">
        <v>27</v>
      </c>
      <c r="C32" s="51" t="s">
        <v>60</v>
      </c>
      <c r="D32" s="52" t="str">
        <f t="shared" si="0"/>
        <v>x</v>
      </c>
      <c r="E32" s="50" t="s">
        <v>16</v>
      </c>
      <c r="F32" s="58"/>
      <c r="G32" s="50" t="s">
        <v>17</v>
      </c>
      <c r="H32" s="58"/>
      <c r="I32" s="54" t="s">
        <v>36</v>
      </c>
      <c r="J32" s="58"/>
      <c r="K32" s="55" t="s">
        <v>2</v>
      </c>
      <c r="L32" s="51">
        <v>2</v>
      </c>
      <c r="N32" s="57"/>
    </row>
    <row r="33" spans="2:14" x14ac:dyDescent="0.4">
      <c r="B33" s="50">
        <v>28</v>
      </c>
      <c r="C33" s="51" t="s">
        <v>63</v>
      </c>
      <c r="D33" s="52" t="str">
        <f t="shared" si="0"/>
        <v>aa</v>
      </c>
      <c r="E33" s="50" t="s">
        <v>16</v>
      </c>
      <c r="F33" s="58"/>
      <c r="G33" s="50" t="s">
        <v>17</v>
      </c>
      <c r="H33" s="58"/>
      <c r="I33" s="54" t="s">
        <v>36</v>
      </c>
      <c r="J33" s="58"/>
      <c r="K33" s="55" t="s">
        <v>2</v>
      </c>
      <c r="L33" s="51">
        <v>3</v>
      </c>
      <c r="N33" s="57"/>
    </row>
    <row r="34" spans="2:14" x14ac:dyDescent="0.4">
      <c r="B34" s="50">
        <v>29</v>
      </c>
      <c r="C34" s="51" t="s">
        <v>64</v>
      </c>
      <c r="D34" s="52" t="str">
        <f t="shared" si="0"/>
        <v>ab</v>
      </c>
      <c r="E34" s="50" t="s">
        <v>16</v>
      </c>
      <c r="F34" s="58"/>
      <c r="G34" s="50" t="s">
        <v>17</v>
      </c>
      <c r="H34" s="58"/>
      <c r="I34" s="54" t="s">
        <v>36</v>
      </c>
      <c r="J34" s="58"/>
      <c r="K34" s="55" t="s">
        <v>2</v>
      </c>
      <c r="L34" s="51">
        <v>4</v>
      </c>
      <c r="N34" s="57"/>
    </row>
    <row r="35" spans="2:14" x14ac:dyDescent="0.4">
      <c r="B35" s="50">
        <v>30</v>
      </c>
      <c r="C35" s="51" t="s">
        <v>65</v>
      </c>
      <c r="D35" s="52" t="str">
        <f t="shared" si="0"/>
        <v>ac</v>
      </c>
      <c r="E35" s="50" t="s">
        <v>16</v>
      </c>
      <c r="F35" s="58"/>
      <c r="G35" s="50" t="s">
        <v>17</v>
      </c>
      <c r="H35" s="58"/>
      <c r="I35" s="54" t="s">
        <v>36</v>
      </c>
      <c r="J35" s="58"/>
      <c r="K35" s="55" t="s">
        <v>2</v>
      </c>
      <c r="L35" s="51">
        <v>5</v>
      </c>
      <c r="N35" s="57"/>
    </row>
    <row r="36" spans="2:14" x14ac:dyDescent="0.4">
      <c r="B36" s="50">
        <v>31</v>
      </c>
      <c r="C36" s="51" t="s">
        <v>66</v>
      </c>
      <c r="D36" s="52" t="str">
        <f t="shared" si="0"/>
        <v>ad</v>
      </c>
      <c r="E36" s="50" t="s">
        <v>16</v>
      </c>
      <c r="F36" s="58"/>
      <c r="G36" s="50" t="s">
        <v>17</v>
      </c>
      <c r="H36" s="58"/>
      <c r="I36" s="54" t="s">
        <v>36</v>
      </c>
      <c r="J36" s="58"/>
      <c r="K36" s="55" t="s">
        <v>2</v>
      </c>
      <c r="L36" s="51">
        <v>6</v>
      </c>
      <c r="N36" s="57"/>
    </row>
    <row r="37" spans="2:14" x14ac:dyDescent="0.4">
      <c r="B37" s="50">
        <v>32</v>
      </c>
      <c r="C37" s="51" t="s">
        <v>67</v>
      </c>
      <c r="D37" s="52" t="str">
        <f t="shared" si="0"/>
        <v>ae</v>
      </c>
      <c r="E37" s="50" t="s">
        <v>16</v>
      </c>
      <c r="F37" s="58"/>
      <c r="G37" s="50" t="s">
        <v>17</v>
      </c>
      <c r="H37" s="58"/>
      <c r="I37" s="54" t="s">
        <v>36</v>
      </c>
      <c r="J37" s="58"/>
      <c r="K37" s="55" t="s">
        <v>2</v>
      </c>
      <c r="L37" s="51">
        <v>7</v>
      </c>
      <c r="N37" s="57"/>
    </row>
    <row r="38" spans="2:14" x14ac:dyDescent="0.4">
      <c r="B38" s="50">
        <v>33</v>
      </c>
      <c r="C38" s="51" t="s">
        <v>68</v>
      </c>
      <c r="D38" s="52" t="str">
        <f t="shared" si="0"/>
        <v>af</v>
      </c>
      <c r="E38" s="50" t="s">
        <v>16</v>
      </c>
      <c r="F38" s="58"/>
      <c r="G38" s="50" t="s">
        <v>17</v>
      </c>
      <c r="H38" s="58"/>
      <c r="I38" s="54" t="s">
        <v>36</v>
      </c>
      <c r="J38" s="58"/>
      <c r="K38" s="55" t="s">
        <v>2</v>
      </c>
      <c r="L38" s="51">
        <v>8</v>
      </c>
      <c r="N38" s="57"/>
    </row>
    <row r="39" spans="2:14" x14ac:dyDescent="0.4">
      <c r="B39" s="50">
        <v>34</v>
      </c>
      <c r="C39" s="59" t="s">
        <v>70</v>
      </c>
      <c r="D39" s="52"/>
      <c r="E39" s="50" t="s">
        <v>16</v>
      </c>
      <c r="F39" s="53">
        <v>0.29166666666666669</v>
      </c>
      <c r="G39" s="50" t="s">
        <v>17</v>
      </c>
      <c r="H39" s="53">
        <v>0.39583333333333331</v>
      </c>
      <c r="I39" s="54" t="s">
        <v>36</v>
      </c>
      <c r="J39" s="53">
        <v>0</v>
      </c>
      <c r="K39" s="55" t="s">
        <v>2</v>
      </c>
      <c r="L39" s="56">
        <f t="shared" ref="L39:L40" si="2">IF(OR(F39="",H39=""),"",(H39+IF(F39&gt;H39,1,0)-F39-J39)*24)</f>
        <v>2.4999999999999991</v>
      </c>
      <c r="N39" s="57"/>
    </row>
    <row r="40" spans="2:14" x14ac:dyDescent="0.4">
      <c r="B40" s="50"/>
      <c r="C40" s="60" t="s">
        <v>35</v>
      </c>
      <c r="D40" s="52"/>
      <c r="E40" s="50" t="s">
        <v>16</v>
      </c>
      <c r="F40" s="53">
        <v>0.6875</v>
      </c>
      <c r="G40" s="50" t="s">
        <v>17</v>
      </c>
      <c r="H40" s="53">
        <v>0.83333333333333337</v>
      </c>
      <c r="I40" s="54" t="s">
        <v>36</v>
      </c>
      <c r="J40" s="53">
        <v>0</v>
      </c>
      <c r="K40" s="55" t="s">
        <v>2</v>
      </c>
      <c r="L40" s="56">
        <f t="shared" si="2"/>
        <v>3.5000000000000009</v>
      </c>
      <c r="N40" s="57"/>
    </row>
    <row r="41" spans="2:14" x14ac:dyDescent="0.4">
      <c r="B41" s="50"/>
      <c r="C41" s="61" t="s">
        <v>35</v>
      </c>
      <c r="D41" s="52" t="str">
        <f>C39</f>
        <v>ag</v>
      </c>
      <c r="E41" s="50" t="s">
        <v>16</v>
      </c>
      <c r="F41" s="53" t="s">
        <v>35</v>
      </c>
      <c r="G41" s="50" t="s">
        <v>17</v>
      </c>
      <c r="H41" s="53" t="s">
        <v>35</v>
      </c>
      <c r="I41" s="54" t="s">
        <v>36</v>
      </c>
      <c r="J41" s="53" t="s">
        <v>35</v>
      </c>
      <c r="K41" s="55" t="s">
        <v>2</v>
      </c>
      <c r="L41" s="56">
        <f>IF(OR(L39="",L40=""),"",L39+L40)</f>
        <v>6</v>
      </c>
      <c r="N41" s="57" t="s">
        <v>95</v>
      </c>
    </row>
    <row r="42" spans="2:14" x14ac:dyDescent="0.4">
      <c r="B42" s="50"/>
      <c r="C42" s="59" t="s">
        <v>96</v>
      </c>
      <c r="D42" s="52"/>
      <c r="E42" s="50" t="s">
        <v>16</v>
      </c>
      <c r="F42" s="53"/>
      <c r="G42" s="50" t="s">
        <v>17</v>
      </c>
      <c r="H42" s="53"/>
      <c r="I42" s="54" t="s">
        <v>36</v>
      </c>
      <c r="J42" s="53">
        <v>0</v>
      </c>
      <c r="K42" s="55" t="s">
        <v>2</v>
      </c>
      <c r="L42" s="56" t="str">
        <f t="shared" ref="L42:L43" si="3">IF(OR(F42="",H42=""),"",(H42+IF(F42&gt;H42,1,0)-F42-J42)*24)</f>
        <v/>
      </c>
      <c r="N42" s="57"/>
    </row>
    <row r="43" spans="2:14" x14ac:dyDescent="0.4">
      <c r="B43" s="50">
        <v>35</v>
      </c>
      <c r="C43" s="60" t="s">
        <v>35</v>
      </c>
      <c r="D43" s="52"/>
      <c r="E43" s="50" t="s">
        <v>16</v>
      </c>
      <c r="F43" s="53"/>
      <c r="G43" s="50" t="s">
        <v>17</v>
      </c>
      <c r="H43" s="53"/>
      <c r="I43" s="54" t="s">
        <v>36</v>
      </c>
      <c r="J43" s="53">
        <v>0</v>
      </c>
      <c r="K43" s="55" t="s">
        <v>2</v>
      </c>
      <c r="L43" s="56" t="str">
        <f t="shared" si="3"/>
        <v/>
      </c>
      <c r="N43" s="57"/>
    </row>
    <row r="44" spans="2:14" x14ac:dyDescent="0.4">
      <c r="B44" s="50"/>
      <c r="C44" s="61" t="s">
        <v>35</v>
      </c>
      <c r="D44" s="52" t="str">
        <f>C42</f>
        <v>ah</v>
      </c>
      <c r="E44" s="50" t="s">
        <v>16</v>
      </c>
      <c r="F44" s="53" t="s">
        <v>35</v>
      </c>
      <c r="G44" s="50" t="s">
        <v>17</v>
      </c>
      <c r="H44" s="53" t="s">
        <v>35</v>
      </c>
      <c r="I44" s="54" t="s">
        <v>36</v>
      </c>
      <c r="J44" s="53" t="s">
        <v>35</v>
      </c>
      <c r="K44" s="55" t="s">
        <v>2</v>
      </c>
      <c r="L44" s="56" t="str">
        <f>IF(OR(L42="",L43=""),"",L42+L43)</f>
        <v/>
      </c>
      <c r="N44" s="57" t="s">
        <v>97</v>
      </c>
    </row>
    <row r="45" spans="2:14" x14ac:dyDescent="0.4">
      <c r="B45" s="50"/>
      <c r="C45" s="59" t="s">
        <v>98</v>
      </c>
      <c r="D45" s="52"/>
      <c r="E45" s="50" t="s">
        <v>16</v>
      </c>
      <c r="F45" s="53"/>
      <c r="G45" s="50" t="s">
        <v>17</v>
      </c>
      <c r="H45" s="53"/>
      <c r="I45" s="54" t="s">
        <v>36</v>
      </c>
      <c r="J45" s="53">
        <v>0</v>
      </c>
      <c r="K45" s="55" t="s">
        <v>2</v>
      </c>
      <c r="L45" s="56" t="str">
        <f t="shared" ref="L45:L46" si="4">IF(OR(F45="",H45=""),"",(H45+IF(F45&gt;H45,1,0)-F45-J45)*24)</f>
        <v/>
      </c>
      <c r="N45" s="57"/>
    </row>
    <row r="46" spans="2:14" x14ac:dyDescent="0.4">
      <c r="B46" s="50">
        <v>36</v>
      </c>
      <c r="C46" s="60" t="s">
        <v>35</v>
      </c>
      <c r="D46" s="52"/>
      <c r="E46" s="50" t="s">
        <v>16</v>
      </c>
      <c r="F46" s="53"/>
      <c r="G46" s="50" t="s">
        <v>17</v>
      </c>
      <c r="H46" s="53"/>
      <c r="I46" s="54" t="s">
        <v>36</v>
      </c>
      <c r="J46" s="53">
        <v>0</v>
      </c>
      <c r="K46" s="55" t="s">
        <v>2</v>
      </c>
      <c r="L46" s="56" t="str">
        <f t="shared" si="4"/>
        <v/>
      </c>
      <c r="N46" s="57"/>
    </row>
    <row r="47" spans="2:14" x14ac:dyDescent="0.4">
      <c r="B47" s="50"/>
      <c r="C47" s="61" t="s">
        <v>35</v>
      </c>
      <c r="D47" s="52" t="str">
        <f>C45</f>
        <v>ai</v>
      </c>
      <c r="E47" s="50" t="s">
        <v>16</v>
      </c>
      <c r="F47" s="53" t="s">
        <v>35</v>
      </c>
      <c r="G47" s="50" t="s">
        <v>17</v>
      </c>
      <c r="H47" s="53" t="s">
        <v>35</v>
      </c>
      <c r="I47" s="54" t="s">
        <v>36</v>
      </c>
      <c r="J47" s="53" t="s">
        <v>35</v>
      </c>
      <c r="K47" s="55" t="s">
        <v>2</v>
      </c>
      <c r="L47" s="56" t="str">
        <f>IF(OR(L45="",L46=""),"",L45+L46)</f>
        <v/>
      </c>
      <c r="N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4523-0E64-4AD4-A508-5DFF75A86A60}">
  <sheetPr>
    <pageSetUpPr fitToPage="1"/>
  </sheetPr>
  <dimension ref="B1:BB110"/>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336</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337</v>
      </c>
      <c r="C16" s="28"/>
      <c r="D16" s="27"/>
    </row>
    <row r="17" spans="2:4" s="17" customFormat="1" ht="20.25" customHeight="1" x14ac:dyDescent="0.4">
      <c r="B17" s="27" t="s">
        <v>338</v>
      </c>
      <c r="C17" s="28"/>
      <c r="D17" s="27"/>
    </row>
    <row r="18" spans="2:4" s="17" customFormat="1" ht="20.25" customHeight="1" x14ac:dyDescent="0.4">
      <c r="B18" s="27"/>
      <c r="C18" s="28"/>
      <c r="D18" s="27"/>
    </row>
    <row r="19" spans="2:4" s="17" customFormat="1" ht="17.25" customHeight="1" x14ac:dyDescent="0.4">
      <c r="B19" s="27" t="s">
        <v>315</v>
      </c>
      <c r="C19" s="27"/>
      <c r="D19" s="27"/>
    </row>
    <row r="20" spans="2:4" s="17" customFormat="1" ht="17.25" customHeight="1" x14ac:dyDescent="0.4">
      <c r="B20" s="27" t="s">
        <v>177</v>
      </c>
      <c r="C20" s="27"/>
      <c r="D20" s="27"/>
    </row>
    <row r="21" spans="2:4" s="17" customFormat="1" ht="17.25" customHeight="1" x14ac:dyDescent="0.4">
      <c r="B21" s="27"/>
      <c r="C21" s="27"/>
      <c r="D21" s="27"/>
    </row>
    <row r="22" spans="2:4" s="17" customFormat="1" ht="17.25" customHeight="1" x14ac:dyDescent="0.4">
      <c r="B22" s="27"/>
      <c r="C22" s="18" t="s">
        <v>19</v>
      </c>
      <c r="D22" s="18" t="s">
        <v>3</v>
      </c>
    </row>
    <row r="23" spans="2:4" s="17" customFormat="1" ht="17.25" customHeight="1" x14ac:dyDescent="0.4">
      <c r="B23" s="27"/>
      <c r="C23" s="18">
        <v>1</v>
      </c>
      <c r="D23" s="31" t="s">
        <v>69</v>
      </c>
    </row>
    <row r="24" spans="2:4" s="17" customFormat="1" ht="17.25" customHeight="1" x14ac:dyDescent="0.4">
      <c r="B24" s="27"/>
      <c r="C24" s="18">
        <v>2</v>
      </c>
      <c r="D24" s="31" t="s">
        <v>328</v>
      </c>
    </row>
    <row r="25" spans="2:4" s="17" customFormat="1" ht="17.25" customHeight="1" x14ac:dyDescent="0.4">
      <c r="B25" s="27"/>
      <c r="C25" s="18">
        <v>3</v>
      </c>
      <c r="D25" s="31" t="s">
        <v>153</v>
      </c>
    </row>
    <row r="26" spans="2:4" s="17" customFormat="1" ht="17.25" customHeight="1" x14ac:dyDescent="0.4">
      <c r="B26" s="27"/>
      <c r="C26" s="18">
        <v>4</v>
      </c>
      <c r="D26" s="31" t="s">
        <v>155</v>
      </c>
    </row>
    <row r="27" spans="2:4" s="17" customFormat="1" ht="17.25" customHeight="1" x14ac:dyDescent="0.4">
      <c r="B27" s="27"/>
      <c r="C27" s="18">
        <v>5</v>
      </c>
      <c r="D27" s="31" t="s">
        <v>154</v>
      </c>
    </row>
    <row r="28" spans="2:4" s="17" customFormat="1" ht="17.25" customHeight="1" x14ac:dyDescent="0.4">
      <c r="B28" s="27"/>
      <c r="C28" s="18">
        <v>6</v>
      </c>
      <c r="D28" s="31" t="s">
        <v>329</v>
      </c>
    </row>
    <row r="29" spans="2:4" s="17" customFormat="1" ht="17.25" customHeight="1" x14ac:dyDescent="0.4">
      <c r="B29" s="27"/>
      <c r="C29" s="18">
        <v>7</v>
      </c>
      <c r="D29" s="31" t="s">
        <v>156</v>
      </c>
    </row>
    <row r="30" spans="2:4" s="17" customFormat="1" ht="17.25" customHeight="1" x14ac:dyDescent="0.4">
      <c r="B30" s="27"/>
      <c r="C30" s="18">
        <v>8</v>
      </c>
      <c r="D30" s="31" t="s">
        <v>210</v>
      </c>
    </row>
    <row r="31" spans="2:4" s="17" customFormat="1" ht="17.25" customHeight="1" x14ac:dyDescent="0.4">
      <c r="B31" s="27"/>
      <c r="C31" s="29"/>
      <c r="D31" s="27"/>
    </row>
    <row r="32" spans="2:4" s="17" customFormat="1" ht="17.25" customHeight="1" x14ac:dyDescent="0.4">
      <c r="B32" s="27" t="s">
        <v>117</v>
      </c>
      <c r="C32" s="27"/>
      <c r="D32" s="27"/>
    </row>
    <row r="33" spans="2:51" s="17" customFormat="1" ht="17.25" customHeight="1" x14ac:dyDescent="0.4">
      <c r="B33" s="27" t="s">
        <v>73</v>
      </c>
      <c r="C33" s="27"/>
      <c r="D33" s="27"/>
    </row>
    <row r="34" spans="2:51" s="17" customFormat="1" ht="17.25" customHeight="1" x14ac:dyDescent="0.4">
      <c r="B34" s="27"/>
      <c r="C34" s="27"/>
      <c r="D34" s="27"/>
      <c r="G34" s="32"/>
      <c r="H34" s="32"/>
      <c r="J34" s="32"/>
      <c r="K34" s="32"/>
      <c r="L34" s="32"/>
      <c r="M34" s="32"/>
      <c r="N34" s="32"/>
      <c r="O34" s="32"/>
      <c r="R34" s="32"/>
      <c r="S34" s="32"/>
      <c r="T34" s="32"/>
      <c r="W34" s="32"/>
      <c r="X34" s="32"/>
      <c r="Y34" s="32"/>
    </row>
    <row r="35" spans="2:51" s="17" customFormat="1" ht="17.25" customHeight="1" x14ac:dyDescent="0.4">
      <c r="B35" s="27"/>
      <c r="C35" s="18" t="s">
        <v>4</v>
      </c>
      <c r="D35" s="18" t="s">
        <v>5</v>
      </c>
      <c r="G35" s="32"/>
      <c r="H35" s="32"/>
      <c r="J35" s="32"/>
      <c r="K35" s="32"/>
      <c r="L35" s="32"/>
      <c r="M35" s="32"/>
      <c r="N35" s="32"/>
      <c r="O35" s="32"/>
      <c r="R35" s="32"/>
      <c r="S35" s="32"/>
      <c r="T35" s="32"/>
      <c r="W35" s="32"/>
      <c r="X35" s="32"/>
      <c r="Y35" s="32"/>
    </row>
    <row r="36" spans="2:51" s="17" customFormat="1" ht="17.25" customHeight="1" x14ac:dyDescent="0.4">
      <c r="B36" s="27"/>
      <c r="C36" s="18" t="s">
        <v>6</v>
      </c>
      <c r="D36" s="31" t="s">
        <v>74</v>
      </c>
      <c r="G36" s="32"/>
      <c r="H36" s="32"/>
      <c r="J36" s="32"/>
      <c r="K36" s="32"/>
      <c r="L36" s="32"/>
      <c r="M36" s="32"/>
      <c r="N36" s="32"/>
      <c r="O36" s="32"/>
      <c r="R36" s="32"/>
      <c r="S36" s="32"/>
      <c r="T36" s="32"/>
      <c r="W36" s="32"/>
      <c r="X36" s="32"/>
      <c r="Y36" s="32"/>
    </row>
    <row r="37" spans="2:51" s="17" customFormat="1" ht="17.25" customHeight="1" x14ac:dyDescent="0.4">
      <c r="B37" s="27"/>
      <c r="C37" s="18" t="s">
        <v>7</v>
      </c>
      <c r="D37" s="31" t="s">
        <v>75</v>
      </c>
      <c r="G37" s="32"/>
      <c r="H37" s="32"/>
      <c r="J37" s="32"/>
      <c r="K37" s="32"/>
      <c r="L37" s="32"/>
      <c r="M37" s="32"/>
      <c r="N37" s="32"/>
      <c r="O37" s="32"/>
      <c r="R37" s="32"/>
      <c r="S37" s="32"/>
      <c r="T37" s="32"/>
      <c r="W37" s="32"/>
      <c r="X37" s="32"/>
      <c r="Y37" s="32"/>
    </row>
    <row r="38" spans="2:51" s="17" customFormat="1" ht="17.25" customHeight="1" x14ac:dyDescent="0.4">
      <c r="B38" s="27"/>
      <c r="C38" s="18" t="s">
        <v>8</v>
      </c>
      <c r="D38" s="31" t="s">
        <v>76</v>
      </c>
      <c r="G38" s="32"/>
      <c r="H38" s="32"/>
      <c r="J38" s="32"/>
      <c r="K38" s="32"/>
      <c r="L38" s="32"/>
      <c r="M38" s="32"/>
      <c r="N38" s="32"/>
      <c r="O38" s="32"/>
      <c r="R38" s="32"/>
      <c r="S38" s="32"/>
      <c r="T38" s="32"/>
      <c r="W38" s="32"/>
      <c r="X38" s="32"/>
      <c r="Y38" s="32"/>
    </row>
    <row r="39" spans="2:51" s="17" customFormat="1" ht="17.25" customHeight="1" x14ac:dyDescent="0.4">
      <c r="B39" s="27"/>
      <c r="C39" s="18" t="s">
        <v>9</v>
      </c>
      <c r="D39" s="31" t="s">
        <v>85</v>
      </c>
      <c r="G39" s="32"/>
      <c r="H39" s="32"/>
      <c r="J39" s="32"/>
      <c r="K39" s="32"/>
      <c r="L39" s="32"/>
      <c r="M39" s="32"/>
      <c r="N39" s="32"/>
      <c r="O39" s="32"/>
      <c r="R39" s="32"/>
      <c r="S39" s="32"/>
      <c r="T39" s="32"/>
      <c r="W39" s="32"/>
      <c r="X39" s="32"/>
      <c r="Y39" s="32"/>
    </row>
    <row r="40" spans="2:51" s="17" customFormat="1" ht="17.25" customHeight="1" x14ac:dyDescent="0.4">
      <c r="B40" s="27"/>
      <c r="C40" s="27"/>
      <c r="D40" s="27"/>
      <c r="G40" s="32"/>
      <c r="H40" s="32"/>
      <c r="J40" s="32"/>
      <c r="K40" s="32"/>
      <c r="L40" s="32"/>
      <c r="M40" s="32"/>
      <c r="N40" s="32"/>
      <c r="O40" s="32"/>
      <c r="R40" s="32"/>
      <c r="S40" s="32"/>
      <c r="T40" s="32"/>
      <c r="W40" s="32"/>
      <c r="X40" s="32"/>
      <c r="Y40" s="32"/>
    </row>
    <row r="41" spans="2:51" s="17" customFormat="1" ht="17.25" customHeight="1" x14ac:dyDescent="0.4">
      <c r="B41" s="27"/>
      <c r="C41" s="33" t="s">
        <v>10</v>
      </c>
      <c r="D41" s="27"/>
      <c r="G41" s="32"/>
      <c r="H41" s="32"/>
      <c r="J41" s="32"/>
      <c r="K41" s="32"/>
      <c r="L41" s="32"/>
      <c r="M41" s="32"/>
      <c r="N41" s="32"/>
      <c r="O41" s="32"/>
      <c r="R41" s="32"/>
      <c r="S41" s="32"/>
      <c r="T41" s="32"/>
      <c r="W41" s="32"/>
      <c r="X41" s="32"/>
      <c r="Y41" s="32"/>
    </row>
    <row r="42" spans="2:51" s="17" customFormat="1" ht="17.25" customHeight="1" x14ac:dyDescent="0.4">
      <c r="C42" s="27" t="s">
        <v>77</v>
      </c>
      <c r="F42" s="33"/>
      <c r="G42" s="32"/>
      <c r="H42" s="32"/>
      <c r="J42" s="32"/>
      <c r="K42" s="32"/>
      <c r="L42" s="32"/>
      <c r="M42" s="32"/>
      <c r="N42" s="32"/>
      <c r="O42" s="32"/>
      <c r="R42" s="32"/>
      <c r="S42" s="32"/>
      <c r="T42" s="32"/>
      <c r="W42" s="32"/>
      <c r="X42" s="32"/>
      <c r="Y42" s="32"/>
    </row>
    <row r="43" spans="2:51" s="17" customFormat="1" ht="17.25" customHeight="1" x14ac:dyDescent="0.4">
      <c r="C43" s="27" t="s">
        <v>86</v>
      </c>
      <c r="F43" s="27"/>
      <c r="G43" s="32"/>
      <c r="H43" s="32"/>
      <c r="J43" s="32"/>
      <c r="K43" s="32"/>
      <c r="L43" s="32"/>
      <c r="M43" s="32"/>
      <c r="N43" s="32"/>
      <c r="O43" s="32"/>
      <c r="R43" s="32"/>
      <c r="S43" s="32"/>
      <c r="T43" s="32"/>
      <c r="W43" s="32"/>
      <c r="X43" s="32"/>
      <c r="Y43" s="32"/>
    </row>
    <row r="44" spans="2:51" s="17" customFormat="1" ht="17.25" customHeight="1" x14ac:dyDescent="0.4">
      <c r="B44" s="27"/>
      <c r="C44" s="27"/>
      <c r="D44" s="27"/>
      <c r="E44" s="33"/>
      <c r="F44" s="32"/>
      <c r="G44" s="32"/>
      <c r="H44" s="32"/>
      <c r="J44" s="32"/>
      <c r="K44" s="32"/>
      <c r="L44" s="32"/>
      <c r="M44" s="32"/>
      <c r="N44" s="32"/>
      <c r="O44" s="32"/>
      <c r="R44" s="32"/>
      <c r="S44" s="32"/>
      <c r="T44" s="32"/>
      <c r="W44" s="32"/>
      <c r="X44" s="32"/>
      <c r="Y44" s="32"/>
    </row>
    <row r="45" spans="2:51" s="17" customFormat="1" ht="17.25" customHeight="1" x14ac:dyDescent="0.4">
      <c r="B45" s="27" t="s">
        <v>118</v>
      </c>
      <c r="C45" s="27"/>
      <c r="D45" s="27"/>
    </row>
    <row r="46" spans="2:51" s="17" customFormat="1" ht="17.25" customHeight="1" x14ac:dyDescent="0.4">
      <c r="B46" s="27" t="s">
        <v>81</v>
      </c>
      <c r="C46" s="27"/>
      <c r="D46" s="27"/>
    </row>
    <row r="47" spans="2:51" s="17" customFormat="1" ht="17.25" customHeight="1" x14ac:dyDescent="0.4">
      <c r="B47" s="34" t="s">
        <v>82</v>
      </c>
      <c r="E47" s="32"/>
      <c r="F47" s="32"/>
      <c r="G47" s="32"/>
      <c r="H47" s="32"/>
      <c r="I47" s="32"/>
      <c r="J47" s="32"/>
      <c r="K47" s="32"/>
      <c r="L47" s="32"/>
      <c r="M47" s="32"/>
      <c r="N47" s="32"/>
      <c r="O47" s="32"/>
      <c r="P47" s="32"/>
      <c r="Q47" s="32"/>
      <c r="R47" s="32"/>
      <c r="S47" s="32"/>
      <c r="T47" s="32"/>
      <c r="U47" s="32"/>
      <c r="Y47" s="32"/>
      <c r="Z47" s="32"/>
      <c r="AA47" s="32"/>
      <c r="AB47" s="32"/>
      <c r="AD47" s="32"/>
      <c r="AE47" s="32"/>
      <c r="AF47" s="32"/>
      <c r="AG47" s="32"/>
      <c r="AH47" s="32"/>
      <c r="AI47" s="35"/>
      <c r="AJ47" s="32"/>
      <c r="AK47" s="32"/>
      <c r="AL47" s="32"/>
      <c r="AM47" s="32"/>
      <c r="AN47" s="32"/>
      <c r="AO47" s="32"/>
      <c r="AP47" s="32"/>
      <c r="AQ47" s="32"/>
      <c r="AR47" s="32"/>
      <c r="AS47" s="32"/>
      <c r="AT47" s="32"/>
      <c r="AU47" s="32"/>
      <c r="AV47" s="32"/>
      <c r="AW47" s="32"/>
      <c r="AX47" s="32"/>
      <c r="AY47" s="35"/>
    </row>
    <row r="48" spans="2:51" s="17" customFormat="1" ht="17.25" customHeight="1" x14ac:dyDescent="0.4"/>
    <row r="49" spans="2:54" s="17" customFormat="1" ht="17.25" customHeight="1" x14ac:dyDescent="0.4">
      <c r="B49" s="27" t="s">
        <v>119</v>
      </c>
      <c r="C49" s="27"/>
    </row>
    <row r="50" spans="2:54" s="17" customFormat="1" ht="17.25" customHeight="1" x14ac:dyDescent="0.4">
      <c r="B50" s="27"/>
      <c r="C50" s="27"/>
    </row>
    <row r="51" spans="2:54" s="17" customFormat="1" ht="17.25" customHeight="1" x14ac:dyDescent="0.4">
      <c r="B51" s="27" t="s">
        <v>120</v>
      </c>
      <c r="C51" s="27"/>
    </row>
    <row r="52" spans="2:54" s="17" customFormat="1" ht="17.25" customHeight="1" x14ac:dyDescent="0.4">
      <c r="B52" s="27" t="s">
        <v>110</v>
      </c>
      <c r="C52" s="27"/>
    </row>
    <row r="53" spans="2:54" s="17" customFormat="1" ht="17.25" customHeight="1" x14ac:dyDescent="0.4">
      <c r="B53" s="27"/>
      <c r="C53" s="27"/>
    </row>
    <row r="54" spans="2:54" s="17" customFormat="1" ht="17.25" customHeight="1" x14ac:dyDescent="0.4">
      <c r="B54" s="27" t="s">
        <v>121</v>
      </c>
      <c r="C54" s="27"/>
    </row>
    <row r="55" spans="2:54" s="17" customFormat="1" ht="17.25" customHeight="1" x14ac:dyDescent="0.4">
      <c r="B55" s="27" t="s">
        <v>78</v>
      </c>
      <c r="C55" s="27"/>
    </row>
    <row r="56" spans="2:54" s="17" customFormat="1" ht="17.25" customHeight="1" x14ac:dyDescent="0.4">
      <c r="B56" s="27"/>
      <c r="C56" s="27"/>
    </row>
    <row r="57" spans="2:54" s="17" customFormat="1" ht="17.25" customHeight="1" x14ac:dyDescent="0.4">
      <c r="B57" s="27" t="s">
        <v>122</v>
      </c>
      <c r="C57" s="27"/>
      <c r="D57" s="27"/>
    </row>
    <row r="58" spans="2:54" s="17" customFormat="1" ht="17.25" customHeight="1" x14ac:dyDescent="0.4">
      <c r="B58" s="27"/>
      <c r="C58" s="27"/>
      <c r="D58" s="27"/>
    </row>
    <row r="59" spans="2:54" s="17" customFormat="1" ht="17.25" customHeight="1" x14ac:dyDescent="0.4">
      <c r="B59" s="17" t="s">
        <v>123</v>
      </c>
      <c r="D59" s="27"/>
    </row>
    <row r="60" spans="2:54" s="17" customFormat="1" ht="17.25" customHeight="1" x14ac:dyDescent="0.4">
      <c r="B60" s="17" t="s">
        <v>79</v>
      </c>
      <c r="D60" s="27"/>
    </row>
    <row r="61" spans="2:54" s="17" customFormat="1" ht="17.25" customHeight="1" x14ac:dyDescent="0.4">
      <c r="B61" s="17" t="s">
        <v>111</v>
      </c>
    </row>
    <row r="62" spans="2:54" s="17" customFormat="1" ht="17.25" customHeight="1" x14ac:dyDescent="0.4"/>
    <row r="63" spans="2:54" s="17" customFormat="1" ht="17.25" customHeight="1" x14ac:dyDescent="0.4">
      <c r="B63" s="17" t="s">
        <v>316</v>
      </c>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row>
    <row r="64" spans="2:54" s="17" customFormat="1" ht="17.25" customHeight="1" x14ac:dyDescent="0.4">
      <c r="B64" s="294" t="s">
        <v>317</v>
      </c>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row>
    <row r="65" spans="2:2" ht="18.75" customHeight="1" x14ac:dyDescent="0.4">
      <c r="B65" s="295" t="s">
        <v>318</v>
      </c>
    </row>
    <row r="66" spans="2:2" ht="18.75" customHeight="1" x14ac:dyDescent="0.4">
      <c r="B66" s="294" t="s">
        <v>319</v>
      </c>
    </row>
    <row r="67" spans="2:2" ht="18.75" customHeight="1" x14ac:dyDescent="0.4">
      <c r="B67" s="295" t="s">
        <v>320</v>
      </c>
    </row>
    <row r="68" spans="2:2" ht="18.75" customHeight="1" x14ac:dyDescent="0.4">
      <c r="B68" s="294" t="s">
        <v>321</v>
      </c>
    </row>
    <row r="69" spans="2:2" ht="18.75" customHeight="1" x14ac:dyDescent="0.4">
      <c r="B69" s="294" t="s">
        <v>322</v>
      </c>
    </row>
    <row r="70" spans="2:2" ht="18.75" customHeight="1" x14ac:dyDescent="0.4">
      <c r="B70" s="294" t="s">
        <v>323</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CE34-65BA-49BB-B82D-2FFB28AEB5C8}">
  <sheetPr>
    <pageSetUpPr fitToPage="1"/>
  </sheetPr>
  <dimension ref="B1:BS124"/>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133</v>
      </c>
      <c r="H1" s="5"/>
      <c r="I1" s="5"/>
      <c r="J1" s="5"/>
      <c r="K1" s="5"/>
      <c r="L1" s="5"/>
      <c r="M1" s="5"/>
      <c r="N1" s="5"/>
      <c r="Q1" s="7" t="s">
        <v>0</v>
      </c>
      <c r="T1" s="5"/>
      <c r="U1" s="5"/>
      <c r="V1" s="5"/>
      <c r="W1" s="5"/>
      <c r="X1" s="5"/>
      <c r="Y1" s="5"/>
      <c r="Z1" s="5"/>
      <c r="AA1" s="5"/>
      <c r="AW1" s="9" t="s">
        <v>29</v>
      </c>
      <c r="AX1" s="309" t="s">
        <v>324</v>
      </c>
      <c r="AY1" s="310"/>
      <c r="AZ1" s="310"/>
      <c r="BA1" s="310"/>
      <c r="BB1" s="310"/>
      <c r="BC1" s="310"/>
      <c r="BD1" s="310"/>
      <c r="BE1" s="310"/>
      <c r="BF1" s="310"/>
      <c r="BG1" s="310"/>
      <c r="BH1" s="310"/>
      <c r="BI1" s="310"/>
      <c r="BJ1" s="310"/>
      <c r="BK1" s="310"/>
      <c r="BL1" s="310"/>
      <c r="BM1" s="310"/>
      <c r="BN1" s="9" t="s">
        <v>2</v>
      </c>
    </row>
    <row r="2" spans="2:71" s="8" customFormat="1" ht="20.25" customHeight="1" x14ac:dyDescent="0.4">
      <c r="N2" s="7"/>
      <c r="Q2" s="7"/>
      <c r="R2" s="7"/>
      <c r="T2" s="9"/>
      <c r="U2" s="9"/>
      <c r="V2" s="9"/>
      <c r="W2" s="9"/>
      <c r="X2" s="9"/>
      <c r="Y2" s="9"/>
      <c r="Z2" s="9"/>
      <c r="AA2" s="9"/>
      <c r="AF2" s="9" t="s">
        <v>26</v>
      </c>
      <c r="AG2" s="311">
        <v>6</v>
      </c>
      <c r="AH2" s="311"/>
      <c r="AI2" s="9" t="s">
        <v>27</v>
      </c>
      <c r="AJ2" s="312">
        <f>IF(AG2=0,"",YEAR(DATE(2018+AG2,1,1)))</f>
        <v>2024</v>
      </c>
      <c r="AK2" s="312"/>
      <c r="AL2" s="8" t="s">
        <v>28</v>
      </c>
      <c r="AM2" s="8" t="s">
        <v>1</v>
      </c>
      <c r="AN2" s="311">
        <v>4</v>
      </c>
      <c r="AO2" s="311"/>
      <c r="AP2" s="8" t="s">
        <v>23</v>
      </c>
      <c r="AW2" s="9" t="s">
        <v>30</v>
      </c>
      <c r="AX2" s="311" t="s">
        <v>83</v>
      </c>
      <c r="AY2" s="311"/>
      <c r="AZ2" s="311"/>
      <c r="BA2" s="311"/>
      <c r="BB2" s="311"/>
      <c r="BC2" s="311"/>
      <c r="BD2" s="311"/>
      <c r="BE2" s="311"/>
      <c r="BF2" s="311"/>
      <c r="BG2" s="311"/>
      <c r="BH2" s="311"/>
      <c r="BI2" s="311"/>
      <c r="BJ2" s="311"/>
      <c r="BK2" s="311"/>
      <c r="BL2" s="311"/>
      <c r="BM2" s="311"/>
      <c r="BN2" s="9" t="s">
        <v>2</v>
      </c>
      <c r="BO2" s="9"/>
      <c r="BP2" s="9"/>
      <c r="BQ2" s="9"/>
    </row>
    <row r="3" spans="2:71" s="8" customFormat="1" ht="20.25" customHeight="1" x14ac:dyDescent="0.4">
      <c r="N3" s="7"/>
      <c r="Q3" s="7"/>
      <c r="S3" s="9"/>
      <c r="T3" s="9"/>
      <c r="U3" s="9"/>
      <c r="V3" s="9"/>
      <c r="W3" s="9"/>
      <c r="X3" s="9"/>
      <c r="Y3" s="9"/>
      <c r="AG3" s="12"/>
      <c r="AH3" s="12"/>
      <c r="AI3" s="12"/>
      <c r="AJ3" s="13"/>
      <c r="AK3" s="12"/>
      <c r="BH3" s="14" t="s">
        <v>20</v>
      </c>
      <c r="BI3" s="313" t="s">
        <v>103</v>
      </c>
      <c r="BJ3" s="314"/>
      <c r="BK3" s="314"/>
      <c r="BL3" s="315"/>
      <c r="BM3" s="9"/>
    </row>
    <row r="4" spans="2:71" s="8" customFormat="1" ht="20.25" customHeight="1" x14ac:dyDescent="0.4">
      <c r="N4" s="7"/>
      <c r="Q4" s="7"/>
      <c r="S4" s="9"/>
      <c r="T4" s="9"/>
      <c r="U4" s="9"/>
      <c r="V4" s="9"/>
      <c r="W4" s="9"/>
      <c r="X4" s="9"/>
      <c r="Y4" s="9"/>
      <c r="AG4" s="12"/>
      <c r="AH4" s="12"/>
      <c r="AI4" s="12"/>
      <c r="AJ4" s="13"/>
      <c r="AK4" s="12"/>
      <c r="BH4" s="14" t="s">
        <v>105</v>
      </c>
      <c r="BI4" s="313" t="s">
        <v>104</v>
      </c>
      <c r="BJ4" s="314"/>
      <c r="BK4" s="314"/>
      <c r="BL4" s="315"/>
      <c r="BM4" s="9"/>
    </row>
    <row r="5" spans="2:71" s="8" customFormat="1" ht="9" customHeight="1" x14ac:dyDescent="0.4">
      <c r="N5" s="7"/>
      <c r="Q5" s="7"/>
      <c r="S5" s="9"/>
      <c r="T5" s="9"/>
      <c r="U5" s="9"/>
      <c r="V5" s="9"/>
      <c r="W5" s="9"/>
      <c r="X5" s="9"/>
      <c r="Y5" s="9"/>
      <c r="AG5" s="94"/>
      <c r="AH5" s="94"/>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5"/>
      <c r="P6" s="25"/>
      <c r="Q6" s="25"/>
      <c r="R6" s="23"/>
      <c r="S6" s="25"/>
      <c r="T6" s="25"/>
      <c r="U6" s="25"/>
      <c r="AN6" s="6"/>
      <c r="AO6" s="6"/>
      <c r="AP6" s="6"/>
      <c r="AQ6" s="6"/>
      <c r="AR6" s="6"/>
      <c r="AS6" s="6" t="s">
        <v>109</v>
      </c>
      <c r="AT6" s="6"/>
      <c r="AU6" s="6"/>
      <c r="AV6" s="6"/>
      <c r="AW6" s="6"/>
      <c r="AX6" s="6"/>
      <c r="AY6" s="6"/>
      <c r="BA6" s="21"/>
      <c r="BB6" s="21"/>
      <c r="BC6" s="2"/>
      <c r="BD6" s="6"/>
      <c r="BE6" s="345">
        <v>40</v>
      </c>
      <c r="BF6" s="346"/>
      <c r="BG6" s="2" t="s">
        <v>21</v>
      </c>
      <c r="BH6" s="6"/>
      <c r="BI6" s="345">
        <v>160</v>
      </c>
      <c r="BJ6" s="346"/>
      <c r="BK6" s="2" t="s">
        <v>22</v>
      </c>
      <c r="BL6" s="6"/>
      <c r="BM6" s="15"/>
    </row>
    <row r="7" spans="2:71" s="8" customFormat="1" ht="5.25" customHeight="1" x14ac:dyDescent="0.4">
      <c r="B7" s="5"/>
      <c r="C7" s="5"/>
      <c r="D7" s="5"/>
      <c r="E7" s="5"/>
      <c r="F7" s="5"/>
      <c r="G7" s="24"/>
      <c r="H7" s="24"/>
      <c r="I7" s="24"/>
      <c r="J7" s="24"/>
      <c r="K7" s="24"/>
      <c r="L7" s="24"/>
      <c r="M7" s="24"/>
      <c r="N7" s="25"/>
      <c r="O7" s="25"/>
      <c r="P7" s="25"/>
      <c r="Q7" s="23"/>
      <c r="R7" s="25"/>
      <c r="S7" s="25"/>
      <c r="T7" s="25"/>
      <c r="U7" s="25"/>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26"/>
      <c r="C8" s="26"/>
      <c r="D8" s="26"/>
      <c r="E8" s="26"/>
      <c r="F8" s="26"/>
      <c r="G8" s="23"/>
      <c r="H8" s="23"/>
      <c r="I8" s="23"/>
      <c r="J8" s="23"/>
      <c r="K8" s="23"/>
      <c r="L8" s="23"/>
      <c r="M8" s="23"/>
      <c r="N8" s="25"/>
      <c r="O8" s="25"/>
      <c r="P8" s="25"/>
      <c r="Q8" s="23"/>
      <c r="R8" s="25"/>
      <c r="S8" s="25"/>
      <c r="T8" s="25"/>
      <c r="U8" s="25"/>
      <c r="AN8" s="19"/>
      <c r="AO8" s="19"/>
      <c r="AP8" s="19"/>
      <c r="AQ8" s="6"/>
      <c r="AR8" s="15"/>
      <c r="AS8" s="20"/>
      <c r="AT8" s="20"/>
      <c r="AU8" s="5"/>
      <c r="AV8" s="21"/>
      <c r="AW8" s="21"/>
      <c r="AX8" s="21"/>
      <c r="AY8" s="22"/>
      <c r="AZ8" s="22"/>
      <c r="BA8" s="6"/>
      <c r="BB8" s="21"/>
      <c r="BC8" s="21"/>
      <c r="BD8" s="23"/>
      <c r="BE8" s="6"/>
      <c r="BF8" s="6" t="s">
        <v>25</v>
      </c>
      <c r="BG8" s="6"/>
      <c r="BH8" s="6"/>
      <c r="BI8" s="347">
        <f>DAY(EOMONTH(DATE(AJ2,AN2,1),0))</f>
        <v>30</v>
      </c>
      <c r="BJ8" s="348"/>
      <c r="BK8" s="6" t="s">
        <v>24</v>
      </c>
      <c r="BL8" s="6"/>
      <c r="BM8" s="6"/>
      <c r="BQ8" s="9"/>
      <c r="BR8" s="9"/>
      <c r="BS8" s="9"/>
    </row>
    <row r="9" spans="2:71" s="8" customFormat="1" ht="5.25" customHeight="1" x14ac:dyDescent="0.4">
      <c r="B9" s="26"/>
      <c r="C9" s="26"/>
      <c r="D9" s="26"/>
      <c r="E9" s="26"/>
      <c r="F9" s="26"/>
      <c r="G9" s="23"/>
      <c r="H9" s="23"/>
      <c r="I9" s="23"/>
      <c r="J9" s="23"/>
      <c r="K9" s="23"/>
      <c r="L9" s="23"/>
      <c r="M9" s="23"/>
      <c r="N9" s="25"/>
      <c r="O9" s="25"/>
      <c r="P9" s="25"/>
      <c r="Q9" s="23"/>
      <c r="R9" s="25"/>
      <c r="S9" s="25"/>
      <c r="T9" s="25"/>
      <c r="U9" s="25"/>
      <c r="AN9" s="19"/>
      <c r="AO9" s="19"/>
      <c r="AP9" s="19"/>
      <c r="AQ9" s="6"/>
      <c r="AR9" s="15"/>
      <c r="AS9" s="20"/>
      <c r="AT9" s="20"/>
      <c r="AU9" s="5"/>
      <c r="AV9" s="21"/>
      <c r="AW9" s="21"/>
      <c r="AX9" s="21"/>
      <c r="AY9" s="22"/>
      <c r="AZ9" s="22"/>
      <c r="BA9" s="6"/>
      <c r="BB9" s="21"/>
      <c r="BC9" s="21"/>
      <c r="BD9" s="23"/>
      <c r="BE9" s="6"/>
      <c r="BF9" s="6"/>
      <c r="BG9" s="6"/>
      <c r="BH9" s="6"/>
      <c r="BI9" s="23"/>
      <c r="BJ9" s="23"/>
      <c r="BK9" s="6"/>
      <c r="BL9" s="6"/>
      <c r="BM9" s="6"/>
      <c r="BQ9" s="9"/>
      <c r="BR9" s="9"/>
      <c r="BS9" s="9"/>
    </row>
    <row r="10" spans="2:71" s="8" customFormat="1" ht="21" customHeight="1" x14ac:dyDescent="0.4">
      <c r="B10" s="26"/>
      <c r="C10" s="26"/>
      <c r="D10" s="26"/>
      <c r="E10" s="26"/>
      <c r="F10" s="26"/>
      <c r="G10" s="23"/>
      <c r="H10" s="23"/>
      <c r="I10" s="23"/>
      <c r="J10" s="23"/>
      <c r="K10" s="23"/>
      <c r="L10" s="23"/>
      <c r="M10" s="23"/>
      <c r="N10" s="25"/>
      <c r="O10" s="25"/>
      <c r="P10" s="25"/>
      <c r="Q10" s="23"/>
      <c r="R10" s="25"/>
      <c r="S10" s="25"/>
      <c r="T10" s="25"/>
      <c r="U10" s="25"/>
      <c r="AN10" s="19"/>
      <c r="AO10" s="19"/>
      <c r="AP10" s="19"/>
      <c r="AQ10" s="6"/>
      <c r="AR10" s="15"/>
      <c r="AS10" s="20"/>
      <c r="AT10" s="20"/>
      <c r="AU10" s="6" t="s">
        <v>325</v>
      </c>
      <c r="AV10" s="21"/>
      <c r="AW10" s="6"/>
      <c r="AX10" s="6"/>
      <c r="AY10" s="6"/>
      <c r="AZ10" s="6"/>
      <c r="BA10" s="6"/>
      <c r="BB10" s="24"/>
      <c r="BC10" s="24"/>
      <c r="BD10" s="24"/>
      <c r="BE10" s="6"/>
      <c r="BF10" s="6"/>
      <c r="BG10" s="15" t="s">
        <v>198</v>
      </c>
      <c r="BH10" s="6"/>
      <c r="BI10" s="345"/>
      <c r="BJ10" s="346"/>
      <c r="BK10" s="2" t="s">
        <v>199</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349" t="s">
        <v>19</v>
      </c>
      <c r="C12" s="671" t="s">
        <v>326</v>
      </c>
      <c r="D12" s="336" t="s">
        <v>327</v>
      </c>
      <c r="E12" s="326"/>
      <c r="F12" s="440"/>
      <c r="G12" s="336" t="s">
        <v>246</v>
      </c>
      <c r="H12" s="318"/>
      <c r="I12" s="106"/>
      <c r="J12" s="103"/>
      <c r="K12" s="106"/>
      <c r="L12" s="103"/>
      <c r="M12" s="352" t="s">
        <v>247</v>
      </c>
      <c r="N12" s="353"/>
      <c r="O12" s="316" t="s">
        <v>248</v>
      </c>
      <c r="P12" s="317"/>
      <c r="Q12" s="317"/>
      <c r="R12" s="318"/>
      <c r="S12" s="316" t="s">
        <v>249</v>
      </c>
      <c r="T12" s="317"/>
      <c r="U12" s="317"/>
      <c r="V12" s="317"/>
      <c r="W12" s="318"/>
      <c r="X12" s="117"/>
      <c r="Y12" s="117"/>
      <c r="Z12" s="118"/>
      <c r="AA12" s="325" t="s">
        <v>250</v>
      </c>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6"/>
      <c r="BC12" s="326"/>
      <c r="BD12" s="326"/>
      <c r="BE12" s="326"/>
      <c r="BF12" s="327" t="str">
        <f>IF(BI3="４週","(12)1～4週目の勤務時間数合計","(12)1か月の勤務時間数　合計")</f>
        <v>(12)1～4週目の勤務時間数合計</v>
      </c>
      <c r="BG12" s="328"/>
      <c r="BH12" s="333" t="s">
        <v>251</v>
      </c>
      <c r="BI12" s="328"/>
      <c r="BJ12" s="336" t="s">
        <v>252</v>
      </c>
      <c r="BK12" s="317"/>
      <c r="BL12" s="317"/>
      <c r="BM12" s="317"/>
      <c r="BN12" s="337"/>
    </row>
    <row r="13" spans="2:71" ht="20.25" customHeight="1" x14ac:dyDescent="0.4">
      <c r="B13" s="350"/>
      <c r="C13" s="672"/>
      <c r="D13" s="674"/>
      <c r="E13" s="675"/>
      <c r="F13" s="676"/>
      <c r="G13" s="338"/>
      <c r="H13" s="321"/>
      <c r="I13" s="107"/>
      <c r="J13" s="104"/>
      <c r="K13" s="107"/>
      <c r="L13" s="104"/>
      <c r="M13" s="354"/>
      <c r="N13" s="355"/>
      <c r="O13" s="319"/>
      <c r="P13" s="320"/>
      <c r="Q13" s="320"/>
      <c r="R13" s="321"/>
      <c r="S13" s="319"/>
      <c r="T13" s="320"/>
      <c r="U13" s="320"/>
      <c r="V13" s="320"/>
      <c r="W13" s="321"/>
      <c r="X13" s="119"/>
      <c r="Y13" s="119"/>
      <c r="Z13" s="120"/>
      <c r="AA13" s="342" t="s">
        <v>11</v>
      </c>
      <c r="AB13" s="342"/>
      <c r="AC13" s="342"/>
      <c r="AD13" s="342"/>
      <c r="AE13" s="342"/>
      <c r="AF13" s="342"/>
      <c r="AG13" s="343"/>
      <c r="AH13" s="344" t="s">
        <v>12</v>
      </c>
      <c r="AI13" s="342"/>
      <c r="AJ13" s="342"/>
      <c r="AK13" s="342"/>
      <c r="AL13" s="342"/>
      <c r="AM13" s="342"/>
      <c r="AN13" s="343"/>
      <c r="AO13" s="344" t="s">
        <v>13</v>
      </c>
      <c r="AP13" s="342"/>
      <c r="AQ13" s="342"/>
      <c r="AR13" s="342"/>
      <c r="AS13" s="342"/>
      <c r="AT13" s="342"/>
      <c r="AU13" s="343"/>
      <c r="AV13" s="344" t="s">
        <v>14</v>
      </c>
      <c r="AW13" s="342"/>
      <c r="AX13" s="342"/>
      <c r="AY13" s="342"/>
      <c r="AZ13" s="342"/>
      <c r="BA13" s="342"/>
      <c r="BB13" s="343"/>
      <c r="BC13" s="344" t="s">
        <v>15</v>
      </c>
      <c r="BD13" s="342"/>
      <c r="BE13" s="342"/>
      <c r="BF13" s="329"/>
      <c r="BG13" s="330"/>
      <c r="BH13" s="334"/>
      <c r="BI13" s="330"/>
      <c r="BJ13" s="338"/>
      <c r="BK13" s="320"/>
      <c r="BL13" s="320"/>
      <c r="BM13" s="320"/>
      <c r="BN13" s="339"/>
    </row>
    <row r="14" spans="2:71" ht="20.25" customHeight="1" x14ac:dyDescent="0.4">
      <c r="B14" s="350"/>
      <c r="C14" s="672"/>
      <c r="D14" s="674"/>
      <c r="E14" s="675"/>
      <c r="F14" s="676"/>
      <c r="G14" s="338"/>
      <c r="H14" s="321"/>
      <c r="I14" s="107"/>
      <c r="J14" s="104"/>
      <c r="K14" s="107"/>
      <c r="L14" s="104"/>
      <c r="M14" s="354"/>
      <c r="N14" s="355"/>
      <c r="O14" s="319"/>
      <c r="P14" s="320"/>
      <c r="Q14" s="320"/>
      <c r="R14" s="321"/>
      <c r="S14" s="319"/>
      <c r="T14" s="320"/>
      <c r="U14" s="320"/>
      <c r="V14" s="320"/>
      <c r="W14" s="321"/>
      <c r="X14" s="119"/>
      <c r="Y14" s="119"/>
      <c r="Z14" s="120"/>
      <c r="AA14" s="80">
        <v>1</v>
      </c>
      <c r="AB14" s="81">
        <v>2</v>
      </c>
      <c r="AC14" s="81">
        <v>3</v>
      </c>
      <c r="AD14" s="81">
        <v>4</v>
      </c>
      <c r="AE14" s="81">
        <v>5</v>
      </c>
      <c r="AF14" s="81">
        <v>6</v>
      </c>
      <c r="AG14" s="82">
        <v>7</v>
      </c>
      <c r="AH14" s="83">
        <v>8</v>
      </c>
      <c r="AI14" s="81">
        <v>9</v>
      </c>
      <c r="AJ14" s="81">
        <v>10</v>
      </c>
      <c r="AK14" s="81">
        <v>11</v>
      </c>
      <c r="AL14" s="81">
        <v>12</v>
      </c>
      <c r="AM14" s="81">
        <v>13</v>
      </c>
      <c r="AN14" s="82">
        <v>14</v>
      </c>
      <c r="AO14" s="80">
        <v>15</v>
      </c>
      <c r="AP14" s="81">
        <v>16</v>
      </c>
      <c r="AQ14" s="81">
        <v>17</v>
      </c>
      <c r="AR14" s="81">
        <v>18</v>
      </c>
      <c r="AS14" s="81">
        <v>19</v>
      </c>
      <c r="AT14" s="81">
        <v>20</v>
      </c>
      <c r="AU14" s="82">
        <v>21</v>
      </c>
      <c r="AV14" s="83">
        <v>22</v>
      </c>
      <c r="AW14" s="81">
        <v>23</v>
      </c>
      <c r="AX14" s="81">
        <v>24</v>
      </c>
      <c r="AY14" s="81">
        <v>25</v>
      </c>
      <c r="AZ14" s="81">
        <v>26</v>
      </c>
      <c r="BA14" s="81">
        <v>27</v>
      </c>
      <c r="BB14" s="82">
        <v>28</v>
      </c>
      <c r="BC14" s="83" t="str">
        <f>IF($BI$3="実績",IF(DAY(DATE($AJ$2,$AN$2,29))=29,29,""),"")</f>
        <v/>
      </c>
      <c r="BD14" s="81" t="str">
        <f>IF($BI$3="実績",IF(DAY(DATE($AJ$2,$AN$2,30))=30,30,""),"")</f>
        <v/>
      </c>
      <c r="BE14" s="82" t="str">
        <f>IF($BI$3="実績",IF(DAY(DATE($AJ$2,$AN$2,31))=31,31,""),"")</f>
        <v/>
      </c>
      <c r="BF14" s="329"/>
      <c r="BG14" s="330"/>
      <c r="BH14" s="334"/>
      <c r="BI14" s="330"/>
      <c r="BJ14" s="338"/>
      <c r="BK14" s="320"/>
      <c r="BL14" s="320"/>
      <c r="BM14" s="320"/>
      <c r="BN14" s="339"/>
    </row>
    <row r="15" spans="2:71" ht="20.25" hidden="1" customHeight="1" x14ac:dyDescent="0.4">
      <c r="B15" s="350"/>
      <c r="C15" s="672"/>
      <c r="D15" s="674"/>
      <c r="E15" s="675"/>
      <c r="F15" s="676"/>
      <c r="G15" s="338"/>
      <c r="H15" s="321"/>
      <c r="I15" s="107"/>
      <c r="J15" s="104"/>
      <c r="K15" s="107"/>
      <c r="L15" s="104"/>
      <c r="M15" s="354"/>
      <c r="N15" s="355"/>
      <c r="O15" s="319"/>
      <c r="P15" s="320"/>
      <c r="Q15" s="320"/>
      <c r="R15" s="321"/>
      <c r="S15" s="319"/>
      <c r="T15" s="320"/>
      <c r="U15" s="320"/>
      <c r="V15" s="320"/>
      <c r="W15" s="321"/>
      <c r="X15" s="119"/>
      <c r="Y15" s="119"/>
      <c r="Z15" s="120"/>
      <c r="AA15" s="80">
        <f>WEEKDAY(DATE($AJ$2,$AN$2,1))</f>
        <v>2</v>
      </c>
      <c r="AB15" s="81">
        <f>WEEKDAY(DATE($AJ$2,$AN$2,2))</f>
        <v>3</v>
      </c>
      <c r="AC15" s="81">
        <f>WEEKDAY(DATE($AJ$2,$AN$2,3))</f>
        <v>4</v>
      </c>
      <c r="AD15" s="81">
        <f>WEEKDAY(DATE($AJ$2,$AN$2,4))</f>
        <v>5</v>
      </c>
      <c r="AE15" s="81">
        <f>WEEKDAY(DATE($AJ$2,$AN$2,5))</f>
        <v>6</v>
      </c>
      <c r="AF15" s="81">
        <f>WEEKDAY(DATE($AJ$2,$AN$2,6))</f>
        <v>7</v>
      </c>
      <c r="AG15" s="82">
        <f>WEEKDAY(DATE($AJ$2,$AN$2,7))</f>
        <v>1</v>
      </c>
      <c r="AH15" s="83">
        <f>WEEKDAY(DATE($AJ$2,$AN$2,8))</f>
        <v>2</v>
      </c>
      <c r="AI15" s="81">
        <f>WEEKDAY(DATE($AJ$2,$AN$2,9))</f>
        <v>3</v>
      </c>
      <c r="AJ15" s="81">
        <f>WEEKDAY(DATE($AJ$2,$AN$2,10))</f>
        <v>4</v>
      </c>
      <c r="AK15" s="81">
        <f>WEEKDAY(DATE($AJ$2,$AN$2,11))</f>
        <v>5</v>
      </c>
      <c r="AL15" s="81">
        <f>WEEKDAY(DATE($AJ$2,$AN$2,12))</f>
        <v>6</v>
      </c>
      <c r="AM15" s="81">
        <f>WEEKDAY(DATE($AJ$2,$AN$2,13))</f>
        <v>7</v>
      </c>
      <c r="AN15" s="82">
        <f>WEEKDAY(DATE($AJ$2,$AN$2,14))</f>
        <v>1</v>
      </c>
      <c r="AO15" s="83">
        <f>WEEKDAY(DATE($AJ$2,$AN$2,15))</f>
        <v>2</v>
      </c>
      <c r="AP15" s="81">
        <f>WEEKDAY(DATE($AJ$2,$AN$2,16))</f>
        <v>3</v>
      </c>
      <c r="AQ15" s="81">
        <f>WEEKDAY(DATE($AJ$2,$AN$2,17))</f>
        <v>4</v>
      </c>
      <c r="AR15" s="81">
        <f>WEEKDAY(DATE($AJ$2,$AN$2,18))</f>
        <v>5</v>
      </c>
      <c r="AS15" s="81">
        <f>WEEKDAY(DATE($AJ$2,$AN$2,19))</f>
        <v>6</v>
      </c>
      <c r="AT15" s="81">
        <f>WEEKDAY(DATE($AJ$2,$AN$2,20))</f>
        <v>7</v>
      </c>
      <c r="AU15" s="82">
        <f>WEEKDAY(DATE($AJ$2,$AN$2,21))</f>
        <v>1</v>
      </c>
      <c r="AV15" s="83">
        <f>WEEKDAY(DATE($AJ$2,$AN$2,22))</f>
        <v>2</v>
      </c>
      <c r="AW15" s="81">
        <f>WEEKDAY(DATE($AJ$2,$AN$2,23))</f>
        <v>3</v>
      </c>
      <c r="AX15" s="81">
        <f>WEEKDAY(DATE($AJ$2,$AN$2,24))</f>
        <v>4</v>
      </c>
      <c r="AY15" s="81">
        <f>WEEKDAY(DATE($AJ$2,$AN$2,25))</f>
        <v>5</v>
      </c>
      <c r="AZ15" s="81">
        <f>WEEKDAY(DATE($AJ$2,$AN$2,26))</f>
        <v>6</v>
      </c>
      <c r="BA15" s="81">
        <f>WEEKDAY(DATE($AJ$2,$AN$2,27))</f>
        <v>7</v>
      </c>
      <c r="BB15" s="82">
        <f>WEEKDAY(DATE($AJ$2,$AN$2,28))</f>
        <v>1</v>
      </c>
      <c r="BC15" s="83">
        <f>IF(BC14=29,WEEKDAY(DATE($AJ$2,$AN$2,29)),0)</f>
        <v>0</v>
      </c>
      <c r="BD15" s="81">
        <f>IF(BD14=30,WEEKDAY(DATE($AJ$2,$AN$2,30)),0)</f>
        <v>0</v>
      </c>
      <c r="BE15" s="82">
        <f>IF(BE14=31,WEEKDAY(DATE($AJ$2,$AN$2,31)),0)</f>
        <v>0</v>
      </c>
      <c r="BF15" s="329"/>
      <c r="BG15" s="330"/>
      <c r="BH15" s="334"/>
      <c r="BI15" s="330"/>
      <c r="BJ15" s="338"/>
      <c r="BK15" s="320"/>
      <c r="BL15" s="320"/>
      <c r="BM15" s="320"/>
      <c r="BN15" s="339"/>
    </row>
    <row r="16" spans="2:71" ht="20.25" customHeight="1" thickBot="1" x14ac:dyDescent="0.45">
      <c r="B16" s="351"/>
      <c r="C16" s="673"/>
      <c r="D16" s="677"/>
      <c r="E16" s="678"/>
      <c r="F16" s="679"/>
      <c r="G16" s="340"/>
      <c r="H16" s="324"/>
      <c r="I16" s="108"/>
      <c r="J16" s="105"/>
      <c r="K16" s="108"/>
      <c r="L16" s="105"/>
      <c r="M16" s="356"/>
      <c r="N16" s="357"/>
      <c r="O16" s="322"/>
      <c r="P16" s="323"/>
      <c r="Q16" s="323"/>
      <c r="R16" s="324"/>
      <c r="S16" s="322"/>
      <c r="T16" s="323"/>
      <c r="U16" s="323"/>
      <c r="V16" s="323"/>
      <c r="W16" s="324"/>
      <c r="X16" s="121"/>
      <c r="Y16" s="121"/>
      <c r="Z16" s="122"/>
      <c r="AA16" s="84" t="str">
        <f>IF(AA15=1,"日",IF(AA15=2,"月",IF(AA15=3,"火",IF(AA15=4,"水",IF(AA15=5,"木",IF(AA15=6,"金","土"))))))</f>
        <v>月</v>
      </c>
      <c r="AB16" s="85" t="str">
        <f t="shared" ref="AB16:BB16" si="0">IF(AB15=1,"日",IF(AB15=2,"月",IF(AB15=3,"火",IF(AB15=4,"水",IF(AB15=5,"木",IF(AB15=6,"金","土"))))))</f>
        <v>火</v>
      </c>
      <c r="AC16" s="85" t="str">
        <f t="shared" si="0"/>
        <v>水</v>
      </c>
      <c r="AD16" s="85" t="str">
        <f t="shared" si="0"/>
        <v>木</v>
      </c>
      <c r="AE16" s="85" t="str">
        <f t="shared" si="0"/>
        <v>金</v>
      </c>
      <c r="AF16" s="85" t="str">
        <f t="shared" si="0"/>
        <v>土</v>
      </c>
      <c r="AG16" s="86" t="str">
        <f t="shared" si="0"/>
        <v>日</v>
      </c>
      <c r="AH16" s="87" t="str">
        <f>IF(AH15=1,"日",IF(AH15=2,"月",IF(AH15=3,"火",IF(AH15=4,"水",IF(AH15=5,"木",IF(AH15=6,"金","土"))))))</f>
        <v>月</v>
      </c>
      <c r="AI16" s="85" t="str">
        <f t="shared" si="0"/>
        <v>火</v>
      </c>
      <c r="AJ16" s="85" t="str">
        <f t="shared" si="0"/>
        <v>水</v>
      </c>
      <c r="AK16" s="85" t="str">
        <f t="shared" si="0"/>
        <v>木</v>
      </c>
      <c r="AL16" s="85" t="str">
        <f t="shared" si="0"/>
        <v>金</v>
      </c>
      <c r="AM16" s="85" t="str">
        <f t="shared" si="0"/>
        <v>土</v>
      </c>
      <c r="AN16" s="86" t="str">
        <f t="shared" si="0"/>
        <v>日</v>
      </c>
      <c r="AO16" s="87" t="str">
        <f>IF(AO15=1,"日",IF(AO15=2,"月",IF(AO15=3,"火",IF(AO15=4,"水",IF(AO15=5,"木",IF(AO15=6,"金","土"))))))</f>
        <v>月</v>
      </c>
      <c r="AP16" s="85" t="str">
        <f t="shared" si="0"/>
        <v>火</v>
      </c>
      <c r="AQ16" s="85" t="str">
        <f t="shared" si="0"/>
        <v>水</v>
      </c>
      <c r="AR16" s="85" t="str">
        <f t="shared" si="0"/>
        <v>木</v>
      </c>
      <c r="AS16" s="85" t="str">
        <f t="shared" si="0"/>
        <v>金</v>
      </c>
      <c r="AT16" s="85" t="str">
        <f t="shared" si="0"/>
        <v>土</v>
      </c>
      <c r="AU16" s="86" t="str">
        <f t="shared" si="0"/>
        <v>日</v>
      </c>
      <c r="AV16" s="87" t="str">
        <f>IF(AV15=1,"日",IF(AV15=2,"月",IF(AV15=3,"火",IF(AV15=4,"水",IF(AV15=5,"木",IF(AV15=6,"金","土"))))))</f>
        <v>月</v>
      </c>
      <c r="AW16" s="85" t="str">
        <f t="shared" si="0"/>
        <v>火</v>
      </c>
      <c r="AX16" s="85" t="str">
        <f t="shared" si="0"/>
        <v>水</v>
      </c>
      <c r="AY16" s="85" t="str">
        <f t="shared" si="0"/>
        <v>木</v>
      </c>
      <c r="AZ16" s="85" t="str">
        <f t="shared" si="0"/>
        <v>金</v>
      </c>
      <c r="BA16" s="85" t="str">
        <f t="shared" si="0"/>
        <v>土</v>
      </c>
      <c r="BB16" s="86" t="str">
        <f t="shared" si="0"/>
        <v>日</v>
      </c>
      <c r="BC16" s="85" t="str">
        <f>IF(BC15=1,"日",IF(BC15=2,"月",IF(BC15=3,"火",IF(BC15=4,"水",IF(BC15=5,"木",IF(BC15=6,"金",IF(BC15=0,"","土")))))))</f>
        <v/>
      </c>
      <c r="BD16" s="85" t="str">
        <f>IF(BD15=1,"日",IF(BD15=2,"月",IF(BD15=3,"火",IF(BD15=4,"水",IF(BD15=5,"木",IF(BD15=6,"金",IF(BD15=0,"","土")))))))</f>
        <v/>
      </c>
      <c r="BE16" s="85" t="str">
        <f>IF(BE15=1,"日",IF(BE15=2,"月",IF(BE15=3,"火",IF(BE15=4,"水",IF(BE15=5,"木",IF(BE15=6,"金",IF(BE15=0,"","土")))))))</f>
        <v/>
      </c>
      <c r="BF16" s="331"/>
      <c r="BG16" s="332"/>
      <c r="BH16" s="335"/>
      <c r="BI16" s="332"/>
      <c r="BJ16" s="340"/>
      <c r="BK16" s="323"/>
      <c r="BL16" s="323"/>
      <c r="BM16" s="323"/>
      <c r="BN16" s="341"/>
    </row>
    <row r="17" spans="2:66" ht="20.25" customHeight="1" x14ac:dyDescent="0.4">
      <c r="B17" s="374">
        <f>B15+1</f>
        <v>1</v>
      </c>
      <c r="C17" s="685"/>
      <c r="D17" s="686"/>
      <c r="E17" s="687"/>
      <c r="F17" s="688"/>
      <c r="G17" s="398"/>
      <c r="H17" s="399"/>
      <c r="I17" s="88"/>
      <c r="J17" s="89"/>
      <c r="K17" s="88"/>
      <c r="L17" s="89"/>
      <c r="M17" s="400"/>
      <c r="N17" s="401"/>
      <c r="O17" s="402"/>
      <c r="P17" s="403"/>
      <c r="Q17" s="403"/>
      <c r="R17" s="399"/>
      <c r="S17" s="388"/>
      <c r="T17" s="389"/>
      <c r="U17" s="389"/>
      <c r="V17" s="389"/>
      <c r="W17" s="390"/>
      <c r="X17" s="69" t="s">
        <v>18</v>
      </c>
      <c r="Y17" s="70"/>
      <c r="Z17" s="71"/>
      <c r="AA17" s="62"/>
      <c r="AB17" s="63"/>
      <c r="AC17" s="63"/>
      <c r="AD17" s="63"/>
      <c r="AE17" s="63"/>
      <c r="AF17" s="63"/>
      <c r="AG17" s="64"/>
      <c r="AH17" s="62"/>
      <c r="AI17" s="63"/>
      <c r="AJ17" s="63"/>
      <c r="AK17" s="63"/>
      <c r="AL17" s="63"/>
      <c r="AM17" s="63"/>
      <c r="AN17" s="64"/>
      <c r="AO17" s="62"/>
      <c r="AP17" s="63"/>
      <c r="AQ17" s="63"/>
      <c r="AR17" s="63"/>
      <c r="AS17" s="63"/>
      <c r="AT17" s="63"/>
      <c r="AU17" s="64"/>
      <c r="AV17" s="62"/>
      <c r="AW17" s="63"/>
      <c r="AX17" s="63"/>
      <c r="AY17" s="63"/>
      <c r="AZ17" s="63"/>
      <c r="BA17" s="63"/>
      <c r="BB17" s="64"/>
      <c r="BC17" s="62"/>
      <c r="BD17" s="63"/>
      <c r="BE17" s="63"/>
      <c r="BF17" s="391"/>
      <c r="BG17" s="392"/>
      <c r="BH17" s="393"/>
      <c r="BI17" s="394"/>
      <c r="BJ17" s="395"/>
      <c r="BK17" s="396"/>
      <c r="BL17" s="396"/>
      <c r="BM17" s="396"/>
      <c r="BN17" s="397"/>
    </row>
    <row r="18" spans="2:66" ht="20.25" customHeight="1" x14ac:dyDescent="0.4">
      <c r="B18" s="375"/>
      <c r="C18" s="681"/>
      <c r="D18" s="684"/>
      <c r="E18" s="314"/>
      <c r="F18" s="683"/>
      <c r="G18" s="378"/>
      <c r="H18" s="379"/>
      <c r="I18" s="90"/>
      <c r="J18" s="91">
        <f>G17</f>
        <v>0</v>
      </c>
      <c r="K18" s="90"/>
      <c r="L18" s="91">
        <f>M17</f>
        <v>0</v>
      </c>
      <c r="M18" s="382"/>
      <c r="N18" s="383"/>
      <c r="O18" s="386"/>
      <c r="P18" s="387"/>
      <c r="Q18" s="387"/>
      <c r="R18" s="379"/>
      <c r="S18" s="358"/>
      <c r="T18" s="359"/>
      <c r="U18" s="359"/>
      <c r="V18" s="359"/>
      <c r="W18" s="360"/>
      <c r="X18" s="72" t="s">
        <v>106</v>
      </c>
      <c r="Y18" s="73"/>
      <c r="Z18" s="74"/>
      <c r="AA18" s="95" t="str">
        <f>IF(AA17="","",VLOOKUP(AA17,#REF!,10,FALSE))</f>
        <v/>
      </c>
      <c r="AB18" s="96" t="str">
        <f>IF(AB17="","",VLOOKUP(AB17,#REF!,10,FALSE))</f>
        <v/>
      </c>
      <c r="AC18" s="96" t="str">
        <f>IF(AC17="","",VLOOKUP(AC17,#REF!,10,FALSE))</f>
        <v/>
      </c>
      <c r="AD18" s="96" t="str">
        <f>IF(AD17="","",VLOOKUP(AD17,#REF!,10,FALSE))</f>
        <v/>
      </c>
      <c r="AE18" s="96" t="str">
        <f>IF(AE17="","",VLOOKUP(AE17,#REF!,10,FALSE))</f>
        <v/>
      </c>
      <c r="AF18" s="96" t="str">
        <f>IF(AF17="","",VLOOKUP(AF17,#REF!,10,FALSE))</f>
        <v/>
      </c>
      <c r="AG18" s="97" t="str">
        <f>IF(AG17="","",VLOOKUP(AG17,#REF!,10,FALSE))</f>
        <v/>
      </c>
      <c r="AH18" s="95" t="str">
        <f>IF(AH17="","",VLOOKUP(AH17,#REF!,10,FALSE))</f>
        <v/>
      </c>
      <c r="AI18" s="96" t="str">
        <f>IF(AI17="","",VLOOKUP(AI17,#REF!,10,FALSE))</f>
        <v/>
      </c>
      <c r="AJ18" s="96" t="str">
        <f>IF(AJ17="","",VLOOKUP(AJ17,#REF!,10,FALSE))</f>
        <v/>
      </c>
      <c r="AK18" s="96" t="str">
        <f>IF(AK17="","",VLOOKUP(AK17,#REF!,10,FALSE))</f>
        <v/>
      </c>
      <c r="AL18" s="96" t="str">
        <f>IF(AL17="","",VLOOKUP(AL17,#REF!,10,FALSE))</f>
        <v/>
      </c>
      <c r="AM18" s="96" t="str">
        <f>IF(AM17="","",VLOOKUP(AM17,#REF!,10,FALSE))</f>
        <v/>
      </c>
      <c r="AN18" s="97" t="str">
        <f>IF(AN17="","",VLOOKUP(AN17,#REF!,10,FALSE))</f>
        <v/>
      </c>
      <c r="AO18" s="95" t="str">
        <f>IF(AO17="","",VLOOKUP(AO17,#REF!,10,FALSE))</f>
        <v/>
      </c>
      <c r="AP18" s="96" t="str">
        <f>IF(AP17="","",VLOOKUP(AP17,#REF!,10,FALSE))</f>
        <v/>
      </c>
      <c r="AQ18" s="96" t="str">
        <f>IF(AQ17="","",VLOOKUP(AQ17,#REF!,10,FALSE))</f>
        <v/>
      </c>
      <c r="AR18" s="96" t="str">
        <f>IF(AR17="","",VLOOKUP(AR17,#REF!,10,FALSE))</f>
        <v/>
      </c>
      <c r="AS18" s="96" t="str">
        <f>IF(AS17="","",VLOOKUP(AS17,#REF!,10,FALSE))</f>
        <v/>
      </c>
      <c r="AT18" s="96" t="str">
        <f>IF(AT17="","",VLOOKUP(AT17,#REF!,10,FALSE))</f>
        <v/>
      </c>
      <c r="AU18" s="97" t="str">
        <f>IF(AU17="","",VLOOKUP(AU17,#REF!,10,FALSE))</f>
        <v/>
      </c>
      <c r="AV18" s="95" t="str">
        <f>IF(AV17="","",VLOOKUP(AV17,#REF!,10,FALSE))</f>
        <v/>
      </c>
      <c r="AW18" s="96" t="str">
        <f>IF(AW17="","",VLOOKUP(AW17,#REF!,10,FALSE))</f>
        <v/>
      </c>
      <c r="AX18" s="96" t="str">
        <f>IF(AX17="","",VLOOKUP(AX17,#REF!,10,FALSE))</f>
        <v/>
      </c>
      <c r="AY18" s="96" t="str">
        <f>IF(AY17="","",VLOOKUP(AY17,#REF!,10,FALSE))</f>
        <v/>
      </c>
      <c r="AZ18" s="96" t="str">
        <f>IF(AZ17="","",VLOOKUP(AZ17,#REF!,10,FALSE))</f>
        <v/>
      </c>
      <c r="BA18" s="96" t="str">
        <f>IF(BA17="","",VLOOKUP(BA17,#REF!,10,FALSE))</f>
        <v/>
      </c>
      <c r="BB18" s="97" t="str">
        <f>IF(BB17="","",VLOOKUP(BB17,#REF!,10,FALSE))</f>
        <v/>
      </c>
      <c r="BC18" s="95" t="str">
        <f>IF(BC17="","",VLOOKUP(BC17,#REF!,10,FALSE))</f>
        <v/>
      </c>
      <c r="BD18" s="96" t="str">
        <f>IF(BD17="","",VLOOKUP(BD17,#REF!,10,FALSE))</f>
        <v/>
      </c>
      <c r="BE18" s="96" t="str">
        <f>IF(BE17="","",VLOOKUP(BE17,#REF!,10,FALSE))</f>
        <v/>
      </c>
      <c r="BF18" s="371">
        <f>IF($BI$3="４週",SUM(AA18:BB18),IF($BI$3="暦月",SUM(AA18:BE18),""))</f>
        <v>0</v>
      </c>
      <c r="BG18" s="372"/>
      <c r="BH18" s="373">
        <f>IF($BI$3="４週",BF18/4,IF($BI$3="暦月",(BF18/($BI$8/7)),""))</f>
        <v>0</v>
      </c>
      <c r="BI18" s="372"/>
      <c r="BJ18" s="368"/>
      <c r="BK18" s="369"/>
      <c r="BL18" s="369"/>
      <c r="BM18" s="369"/>
      <c r="BN18" s="370"/>
    </row>
    <row r="19" spans="2:66" ht="20.25" customHeight="1" x14ac:dyDescent="0.4">
      <c r="B19" s="374">
        <f>B17+1</f>
        <v>2</v>
      </c>
      <c r="C19" s="680"/>
      <c r="D19" s="682"/>
      <c r="E19" s="314"/>
      <c r="F19" s="683"/>
      <c r="G19" s="376"/>
      <c r="H19" s="377"/>
      <c r="I19" s="92"/>
      <c r="J19" s="93"/>
      <c r="K19" s="92"/>
      <c r="L19" s="93"/>
      <c r="M19" s="380"/>
      <c r="N19" s="381"/>
      <c r="O19" s="384"/>
      <c r="P19" s="385"/>
      <c r="Q19" s="385"/>
      <c r="R19" s="377"/>
      <c r="S19" s="358"/>
      <c r="T19" s="359"/>
      <c r="U19" s="359"/>
      <c r="V19" s="359"/>
      <c r="W19" s="360"/>
      <c r="X19" s="75" t="s">
        <v>18</v>
      </c>
      <c r="Y19" s="76"/>
      <c r="Z19" s="77"/>
      <c r="AA19" s="65"/>
      <c r="AB19" s="66"/>
      <c r="AC19" s="66"/>
      <c r="AD19" s="66"/>
      <c r="AE19" s="66"/>
      <c r="AF19" s="66"/>
      <c r="AG19" s="67"/>
      <c r="AH19" s="65"/>
      <c r="AI19" s="66"/>
      <c r="AJ19" s="66"/>
      <c r="AK19" s="66"/>
      <c r="AL19" s="66"/>
      <c r="AM19" s="66"/>
      <c r="AN19" s="67"/>
      <c r="AO19" s="65"/>
      <c r="AP19" s="66"/>
      <c r="AQ19" s="66"/>
      <c r="AR19" s="66"/>
      <c r="AS19" s="66"/>
      <c r="AT19" s="66"/>
      <c r="AU19" s="67"/>
      <c r="AV19" s="65"/>
      <c r="AW19" s="66"/>
      <c r="AX19" s="66"/>
      <c r="AY19" s="66"/>
      <c r="AZ19" s="66"/>
      <c r="BA19" s="66"/>
      <c r="BB19" s="67"/>
      <c r="BC19" s="65"/>
      <c r="BD19" s="66"/>
      <c r="BE19" s="68"/>
      <c r="BF19" s="361"/>
      <c r="BG19" s="362"/>
      <c r="BH19" s="363"/>
      <c r="BI19" s="364"/>
      <c r="BJ19" s="365"/>
      <c r="BK19" s="366"/>
      <c r="BL19" s="366"/>
      <c r="BM19" s="366"/>
      <c r="BN19" s="367"/>
    </row>
    <row r="20" spans="2:66" ht="20.25" customHeight="1" x14ac:dyDescent="0.4">
      <c r="B20" s="375"/>
      <c r="C20" s="681"/>
      <c r="D20" s="684"/>
      <c r="E20" s="314"/>
      <c r="F20" s="683"/>
      <c r="G20" s="378"/>
      <c r="H20" s="379"/>
      <c r="I20" s="90"/>
      <c r="J20" s="91">
        <f>G19</f>
        <v>0</v>
      </c>
      <c r="K20" s="90"/>
      <c r="L20" s="91">
        <f>M19</f>
        <v>0</v>
      </c>
      <c r="M20" s="382"/>
      <c r="N20" s="383"/>
      <c r="O20" s="386"/>
      <c r="P20" s="387"/>
      <c r="Q20" s="387"/>
      <c r="R20" s="379"/>
      <c r="S20" s="358"/>
      <c r="T20" s="359"/>
      <c r="U20" s="359"/>
      <c r="V20" s="359"/>
      <c r="W20" s="360"/>
      <c r="X20" s="72" t="s">
        <v>106</v>
      </c>
      <c r="Y20" s="73"/>
      <c r="Z20" s="74"/>
      <c r="AA20" s="95" t="str">
        <f>IF(AA19="","",VLOOKUP(AA19,#REF!,10,FALSE))</f>
        <v/>
      </c>
      <c r="AB20" s="96" t="str">
        <f>IF(AB19="","",VLOOKUP(AB19,#REF!,10,FALSE))</f>
        <v/>
      </c>
      <c r="AC20" s="96" t="str">
        <f>IF(AC19="","",VLOOKUP(AC19,#REF!,10,FALSE))</f>
        <v/>
      </c>
      <c r="AD20" s="96" t="str">
        <f>IF(AD19="","",VLOOKUP(AD19,#REF!,10,FALSE))</f>
        <v/>
      </c>
      <c r="AE20" s="96" t="str">
        <f>IF(AE19="","",VLOOKUP(AE19,#REF!,10,FALSE))</f>
        <v/>
      </c>
      <c r="AF20" s="96" t="str">
        <f>IF(AF19="","",VLOOKUP(AF19,#REF!,10,FALSE))</f>
        <v/>
      </c>
      <c r="AG20" s="97" t="str">
        <f>IF(AG19="","",VLOOKUP(AG19,#REF!,10,FALSE))</f>
        <v/>
      </c>
      <c r="AH20" s="95" t="str">
        <f>IF(AH19="","",VLOOKUP(AH19,#REF!,10,FALSE))</f>
        <v/>
      </c>
      <c r="AI20" s="96" t="str">
        <f>IF(AI19="","",VLOOKUP(AI19,#REF!,10,FALSE))</f>
        <v/>
      </c>
      <c r="AJ20" s="96" t="str">
        <f>IF(AJ19="","",VLOOKUP(AJ19,#REF!,10,FALSE))</f>
        <v/>
      </c>
      <c r="AK20" s="96" t="str">
        <f>IF(AK19="","",VLOOKUP(AK19,#REF!,10,FALSE))</f>
        <v/>
      </c>
      <c r="AL20" s="96" t="str">
        <f>IF(AL19="","",VLOOKUP(AL19,#REF!,10,FALSE))</f>
        <v/>
      </c>
      <c r="AM20" s="96" t="str">
        <f>IF(AM19="","",VLOOKUP(AM19,#REF!,10,FALSE))</f>
        <v/>
      </c>
      <c r="AN20" s="97" t="str">
        <f>IF(AN19="","",VLOOKUP(AN19,#REF!,10,FALSE))</f>
        <v/>
      </c>
      <c r="AO20" s="95" t="str">
        <f>IF(AO19="","",VLOOKUP(AO19,#REF!,10,FALSE))</f>
        <v/>
      </c>
      <c r="AP20" s="96" t="str">
        <f>IF(AP19="","",VLOOKUP(AP19,#REF!,10,FALSE))</f>
        <v/>
      </c>
      <c r="AQ20" s="96" t="str">
        <f>IF(AQ19="","",VLOOKUP(AQ19,#REF!,10,FALSE))</f>
        <v/>
      </c>
      <c r="AR20" s="96" t="str">
        <f>IF(AR19="","",VLOOKUP(AR19,#REF!,10,FALSE))</f>
        <v/>
      </c>
      <c r="AS20" s="96" t="str">
        <f>IF(AS19="","",VLOOKUP(AS19,#REF!,10,FALSE))</f>
        <v/>
      </c>
      <c r="AT20" s="96" t="str">
        <f>IF(AT19="","",VLOOKUP(AT19,#REF!,10,FALSE))</f>
        <v/>
      </c>
      <c r="AU20" s="97" t="str">
        <f>IF(AU19="","",VLOOKUP(AU19,#REF!,10,FALSE))</f>
        <v/>
      </c>
      <c r="AV20" s="95" t="str">
        <f>IF(AV19="","",VLOOKUP(AV19,#REF!,10,FALSE))</f>
        <v/>
      </c>
      <c r="AW20" s="96" t="str">
        <f>IF(AW19="","",VLOOKUP(AW19,#REF!,10,FALSE))</f>
        <v/>
      </c>
      <c r="AX20" s="96" t="str">
        <f>IF(AX19="","",VLOOKUP(AX19,#REF!,10,FALSE))</f>
        <v/>
      </c>
      <c r="AY20" s="96" t="str">
        <f>IF(AY19="","",VLOOKUP(AY19,#REF!,10,FALSE))</f>
        <v/>
      </c>
      <c r="AZ20" s="96" t="str">
        <f>IF(AZ19="","",VLOOKUP(AZ19,#REF!,10,FALSE))</f>
        <v/>
      </c>
      <c r="BA20" s="96" t="str">
        <f>IF(BA19="","",VLOOKUP(BA19,#REF!,10,FALSE))</f>
        <v/>
      </c>
      <c r="BB20" s="97" t="str">
        <f>IF(BB19="","",VLOOKUP(BB19,#REF!,10,FALSE))</f>
        <v/>
      </c>
      <c r="BC20" s="95" t="str">
        <f>IF(BC19="","",VLOOKUP(BC19,#REF!,10,FALSE))</f>
        <v/>
      </c>
      <c r="BD20" s="96" t="str">
        <f>IF(BD19="","",VLOOKUP(BD19,#REF!,10,FALSE))</f>
        <v/>
      </c>
      <c r="BE20" s="96" t="str">
        <f>IF(BE19="","",VLOOKUP(BE19,#REF!,10,FALSE))</f>
        <v/>
      </c>
      <c r="BF20" s="371">
        <f>IF($BI$3="４週",SUM(AA20:BB20),IF($BI$3="暦月",SUM(AA20:BE20),""))</f>
        <v>0</v>
      </c>
      <c r="BG20" s="372"/>
      <c r="BH20" s="373">
        <f>IF($BI$3="４週",BF20/4,IF($BI$3="暦月",(BF20/($BI$8/7)),""))</f>
        <v>0</v>
      </c>
      <c r="BI20" s="372"/>
      <c r="BJ20" s="368"/>
      <c r="BK20" s="369"/>
      <c r="BL20" s="369"/>
      <c r="BM20" s="369"/>
      <c r="BN20" s="370"/>
    </row>
    <row r="21" spans="2:66" ht="20.25" customHeight="1" x14ac:dyDescent="0.4">
      <c r="B21" s="374">
        <f>B19+1</f>
        <v>3</v>
      </c>
      <c r="C21" s="680"/>
      <c r="D21" s="682"/>
      <c r="E21" s="314"/>
      <c r="F21" s="683"/>
      <c r="G21" s="376"/>
      <c r="H21" s="377"/>
      <c r="I21" s="90"/>
      <c r="J21" s="91"/>
      <c r="K21" s="90"/>
      <c r="L21" s="91"/>
      <c r="M21" s="380"/>
      <c r="N21" s="381"/>
      <c r="O21" s="384"/>
      <c r="P21" s="385"/>
      <c r="Q21" s="385"/>
      <c r="R21" s="377"/>
      <c r="S21" s="358"/>
      <c r="T21" s="359"/>
      <c r="U21" s="359"/>
      <c r="V21" s="359"/>
      <c r="W21" s="360"/>
      <c r="X21" s="75" t="s">
        <v>18</v>
      </c>
      <c r="Y21" s="76"/>
      <c r="Z21" s="77"/>
      <c r="AA21" s="65"/>
      <c r="AB21" s="66"/>
      <c r="AC21" s="66"/>
      <c r="AD21" s="66"/>
      <c r="AE21" s="66"/>
      <c r="AF21" s="66"/>
      <c r="AG21" s="67"/>
      <c r="AH21" s="65"/>
      <c r="AI21" s="66"/>
      <c r="AJ21" s="66"/>
      <c r="AK21" s="66"/>
      <c r="AL21" s="66"/>
      <c r="AM21" s="66"/>
      <c r="AN21" s="67"/>
      <c r="AO21" s="65"/>
      <c r="AP21" s="66"/>
      <c r="AQ21" s="66"/>
      <c r="AR21" s="66"/>
      <c r="AS21" s="66"/>
      <c r="AT21" s="66"/>
      <c r="AU21" s="67"/>
      <c r="AV21" s="65"/>
      <c r="AW21" s="66"/>
      <c r="AX21" s="66"/>
      <c r="AY21" s="66"/>
      <c r="AZ21" s="66"/>
      <c r="BA21" s="66"/>
      <c r="BB21" s="67"/>
      <c r="BC21" s="65"/>
      <c r="BD21" s="66"/>
      <c r="BE21" s="68"/>
      <c r="BF21" s="361"/>
      <c r="BG21" s="362"/>
      <c r="BH21" s="363"/>
      <c r="BI21" s="364"/>
      <c r="BJ21" s="365"/>
      <c r="BK21" s="366"/>
      <c r="BL21" s="366"/>
      <c r="BM21" s="366"/>
      <c r="BN21" s="367"/>
    </row>
    <row r="22" spans="2:66" ht="20.25" customHeight="1" x14ac:dyDescent="0.4">
      <c r="B22" s="375"/>
      <c r="C22" s="681"/>
      <c r="D22" s="684"/>
      <c r="E22" s="314"/>
      <c r="F22" s="683"/>
      <c r="G22" s="378"/>
      <c r="H22" s="379"/>
      <c r="I22" s="90"/>
      <c r="J22" s="91">
        <f>G21</f>
        <v>0</v>
      </c>
      <c r="K22" s="90"/>
      <c r="L22" s="91">
        <f>M21</f>
        <v>0</v>
      </c>
      <c r="M22" s="382"/>
      <c r="N22" s="383"/>
      <c r="O22" s="386"/>
      <c r="P22" s="387"/>
      <c r="Q22" s="387"/>
      <c r="R22" s="379"/>
      <c r="S22" s="358"/>
      <c r="T22" s="359"/>
      <c r="U22" s="359"/>
      <c r="V22" s="359"/>
      <c r="W22" s="360"/>
      <c r="X22" s="72" t="s">
        <v>106</v>
      </c>
      <c r="Y22" s="73"/>
      <c r="Z22" s="74"/>
      <c r="AA22" s="95" t="str">
        <f>IF(AA21="","",VLOOKUP(AA21,#REF!,10,FALSE))</f>
        <v/>
      </c>
      <c r="AB22" s="96" t="str">
        <f>IF(AB21="","",VLOOKUP(AB21,#REF!,10,FALSE))</f>
        <v/>
      </c>
      <c r="AC22" s="96" t="str">
        <f>IF(AC21="","",VLOOKUP(AC21,#REF!,10,FALSE))</f>
        <v/>
      </c>
      <c r="AD22" s="96" t="str">
        <f>IF(AD21="","",VLOOKUP(AD21,#REF!,10,FALSE))</f>
        <v/>
      </c>
      <c r="AE22" s="96" t="str">
        <f>IF(AE21="","",VLOOKUP(AE21,#REF!,10,FALSE))</f>
        <v/>
      </c>
      <c r="AF22" s="96" t="str">
        <f>IF(AF21="","",VLOOKUP(AF21,#REF!,10,FALSE))</f>
        <v/>
      </c>
      <c r="AG22" s="97" t="str">
        <f>IF(AG21="","",VLOOKUP(AG21,#REF!,10,FALSE))</f>
        <v/>
      </c>
      <c r="AH22" s="95" t="str">
        <f>IF(AH21="","",VLOOKUP(AH21,#REF!,10,FALSE))</f>
        <v/>
      </c>
      <c r="AI22" s="96" t="str">
        <f>IF(AI21="","",VLOOKUP(AI21,#REF!,10,FALSE))</f>
        <v/>
      </c>
      <c r="AJ22" s="96" t="str">
        <f>IF(AJ21="","",VLOOKUP(AJ21,#REF!,10,FALSE))</f>
        <v/>
      </c>
      <c r="AK22" s="96" t="str">
        <f>IF(AK21="","",VLOOKUP(AK21,#REF!,10,FALSE))</f>
        <v/>
      </c>
      <c r="AL22" s="96" t="str">
        <f>IF(AL21="","",VLOOKUP(AL21,#REF!,10,FALSE))</f>
        <v/>
      </c>
      <c r="AM22" s="96" t="str">
        <f>IF(AM21="","",VLOOKUP(AM21,#REF!,10,FALSE))</f>
        <v/>
      </c>
      <c r="AN22" s="97" t="str">
        <f>IF(AN21="","",VLOOKUP(AN21,#REF!,10,FALSE))</f>
        <v/>
      </c>
      <c r="AO22" s="95" t="str">
        <f>IF(AO21="","",VLOOKUP(AO21,#REF!,10,FALSE))</f>
        <v/>
      </c>
      <c r="AP22" s="96" t="str">
        <f>IF(AP21="","",VLOOKUP(AP21,#REF!,10,FALSE))</f>
        <v/>
      </c>
      <c r="AQ22" s="96" t="str">
        <f>IF(AQ21="","",VLOOKUP(AQ21,#REF!,10,FALSE))</f>
        <v/>
      </c>
      <c r="AR22" s="96" t="str">
        <f>IF(AR21="","",VLOOKUP(AR21,#REF!,10,FALSE))</f>
        <v/>
      </c>
      <c r="AS22" s="96" t="str">
        <f>IF(AS21="","",VLOOKUP(AS21,#REF!,10,FALSE))</f>
        <v/>
      </c>
      <c r="AT22" s="96" t="str">
        <f>IF(AT21="","",VLOOKUP(AT21,#REF!,10,FALSE))</f>
        <v/>
      </c>
      <c r="AU22" s="97" t="str">
        <f>IF(AU21="","",VLOOKUP(AU21,#REF!,10,FALSE))</f>
        <v/>
      </c>
      <c r="AV22" s="95" t="str">
        <f>IF(AV21="","",VLOOKUP(AV21,#REF!,10,FALSE))</f>
        <v/>
      </c>
      <c r="AW22" s="96" t="str">
        <f>IF(AW21="","",VLOOKUP(AW21,#REF!,10,FALSE))</f>
        <v/>
      </c>
      <c r="AX22" s="96" t="str">
        <f>IF(AX21="","",VLOOKUP(AX21,#REF!,10,FALSE))</f>
        <v/>
      </c>
      <c r="AY22" s="96" t="str">
        <f>IF(AY21="","",VLOOKUP(AY21,#REF!,10,FALSE))</f>
        <v/>
      </c>
      <c r="AZ22" s="96" t="str">
        <f>IF(AZ21="","",VLOOKUP(AZ21,#REF!,10,FALSE))</f>
        <v/>
      </c>
      <c r="BA22" s="96" t="str">
        <f>IF(BA21="","",VLOOKUP(BA21,#REF!,10,FALSE))</f>
        <v/>
      </c>
      <c r="BB22" s="97" t="str">
        <f>IF(BB21="","",VLOOKUP(BB21,#REF!,10,FALSE))</f>
        <v/>
      </c>
      <c r="BC22" s="95" t="str">
        <f>IF(BC21="","",VLOOKUP(BC21,#REF!,10,FALSE))</f>
        <v/>
      </c>
      <c r="BD22" s="96" t="str">
        <f>IF(BD21="","",VLOOKUP(BD21,#REF!,10,FALSE))</f>
        <v/>
      </c>
      <c r="BE22" s="96" t="str">
        <f>IF(BE21="","",VLOOKUP(BE21,#REF!,10,FALSE))</f>
        <v/>
      </c>
      <c r="BF22" s="371">
        <f>IF($BI$3="４週",SUM(AA22:BB22),IF($BI$3="暦月",SUM(AA22:BE22),""))</f>
        <v>0</v>
      </c>
      <c r="BG22" s="372"/>
      <c r="BH22" s="373">
        <f>IF($BI$3="４週",BF22/4,IF($BI$3="暦月",(BF22/($BI$8/7)),""))</f>
        <v>0</v>
      </c>
      <c r="BI22" s="372"/>
      <c r="BJ22" s="368"/>
      <c r="BK22" s="369"/>
      <c r="BL22" s="369"/>
      <c r="BM22" s="369"/>
      <c r="BN22" s="370"/>
    </row>
    <row r="23" spans="2:66" ht="20.25" customHeight="1" x14ac:dyDescent="0.4">
      <c r="B23" s="374">
        <f>B21+1</f>
        <v>4</v>
      </c>
      <c r="C23" s="680"/>
      <c r="D23" s="682"/>
      <c r="E23" s="314"/>
      <c r="F23" s="683"/>
      <c r="G23" s="376"/>
      <c r="H23" s="377"/>
      <c r="I23" s="90"/>
      <c r="J23" s="91"/>
      <c r="K23" s="90"/>
      <c r="L23" s="91"/>
      <c r="M23" s="380"/>
      <c r="N23" s="381"/>
      <c r="O23" s="384"/>
      <c r="P23" s="385"/>
      <c r="Q23" s="385"/>
      <c r="R23" s="377"/>
      <c r="S23" s="358"/>
      <c r="T23" s="359"/>
      <c r="U23" s="359"/>
      <c r="V23" s="359"/>
      <c r="W23" s="360"/>
      <c r="X23" s="75" t="s">
        <v>18</v>
      </c>
      <c r="Y23" s="76"/>
      <c r="Z23" s="77"/>
      <c r="AA23" s="65"/>
      <c r="AB23" s="66"/>
      <c r="AC23" s="66"/>
      <c r="AD23" s="66"/>
      <c r="AE23" s="66"/>
      <c r="AF23" s="66"/>
      <c r="AG23" s="67"/>
      <c r="AH23" s="65"/>
      <c r="AI23" s="66"/>
      <c r="AJ23" s="66"/>
      <c r="AK23" s="66"/>
      <c r="AL23" s="66"/>
      <c r="AM23" s="66"/>
      <c r="AN23" s="67"/>
      <c r="AO23" s="65"/>
      <c r="AP23" s="66"/>
      <c r="AQ23" s="66"/>
      <c r="AR23" s="66"/>
      <c r="AS23" s="66"/>
      <c r="AT23" s="66"/>
      <c r="AU23" s="67"/>
      <c r="AV23" s="65"/>
      <c r="AW23" s="66"/>
      <c r="AX23" s="66"/>
      <c r="AY23" s="66"/>
      <c r="AZ23" s="66"/>
      <c r="BA23" s="66"/>
      <c r="BB23" s="67"/>
      <c r="BC23" s="65"/>
      <c r="BD23" s="66"/>
      <c r="BE23" s="68"/>
      <c r="BF23" s="361"/>
      <c r="BG23" s="362"/>
      <c r="BH23" s="363"/>
      <c r="BI23" s="364"/>
      <c r="BJ23" s="365"/>
      <c r="BK23" s="366"/>
      <c r="BL23" s="366"/>
      <c r="BM23" s="366"/>
      <c r="BN23" s="367"/>
    </row>
    <row r="24" spans="2:66" ht="20.25" customHeight="1" x14ac:dyDescent="0.4">
      <c r="B24" s="375"/>
      <c r="C24" s="681"/>
      <c r="D24" s="684"/>
      <c r="E24" s="314"/>
      <c r="F24" s="683"/>
      <c r="G24" s="378"/>
      <c r="H24" s="379"/>
      <c r="I24" s="90"/>
      <c r="J24" s="91">
        <f>G23</f>
        <v>0</v>
      </c>
      <c r="K24" s="90"/>
      <c r="L24" s="91">
        <f>M23</f>
        <v>0</v>
      </c>
      <c r="M24" s="382"/>
      <c r="N24" s="383"/>
      <c r="O24" s="386"/>
      <c r="P24" s="387"/>
      <c r="Q24" s="387"/>
      <c r="R24" s="379"/>
      <c r="S24" s="358"/>
      <c r="T24" s="359"/>
      <c r="U24" s="359"/>
      <c r="V24" s="359"/>
      <c r="W24" s="360"/>
      <c r="X24" s="72" t="s">
        <v>106</v>
      </c>
      <c r="Y24" s="73"/>
      <c r="Z24" s="74"/>
      <c r="AA24" s="95" t="str">
        <f>IF(AA23="","",VLOOKUP(AA23,#REF!,10,FALSE))</f>
        <v/>
      </c>
      <c r="AB24" s="96" t="str">
        <f>IF(AB23="","",VLOOKUP(AB23,#REF!,10,FALSE))</f>
        <v/>
      </c>
      <c r="AC24" s="96" t="str">
        <f>IF(AC23="","",VLOOKUP(AC23,#REF!,10,FALSE))</f>
        <v/>
      </c>
      <c r="AD24" s="96" t="str">
        <f>IF(AD23="","",VLOOKUP(AD23,#REF!,10,FALSE))</f>
        <v/>
      </c>
      <c r="AE24" s="96" t="str">
        <f>IF(AE23="","",VLOOKUP(AE23,#REF!,10,FALSE))</f>
        <v/>
      </c>
      <c r="AF24" s="96" t="str">
        <f>IF(AF23="","",VLOOKUP(AF23,#REF!,10,FALSE))</f>
        <v/>
      </c>
      <c r="AG24" s="97" t="str">
        <f>IF(AG23="","",VLOOKUP(AG23,#REF!,10,FALSE))</f>
        <v/>
      </c>
      <c r="AH24" s="95" t="str">
        <f>IF(AH23="","",VLOOKUP(AH23,#REF!,10,FALSE))</f>
        <v/>
      </c>
      <c r="AI24" s="96" t="str">
        <f>IF(AI23="","",VLOOKUP(AI23,#REF!,10,FALSE))</f>
        <v/>
      </c>
      <c r="AJ24" s="96" t="str">
        <f>IF(AJ23="","",VLOOKUP(AJ23,#REF!,10,FALSE))</f>
        <v/>
      </c>
      <c r="AK24" s="96" t="str">
        <f>IF(AK23="","",VLOOKUP(AK23,#REF!,10,FALSE))</f>
        <v/>
      </c>
      <c r="AL24" s="96" t="str">
        <f>IF(AL23="","",VLOOKUP(AL23,#REF!,10,FALSE))</f>
        <v/>
      </c>
      <c r="AM24" s="96" t="str">
        <f>IF(AM23="","",VLOOKUP(AM23,#REF!,10,FALSE))</f>
        <v/>
      </c>
      <c r="AN24" s="97" t="str">
        <f>IF(AN23="","",VLOOKUP(AN23,#REF!,10,FALSE))</f>
        <v/>
      </c>
      <c r="AO24" s="95" t="str">
        <f>IF(AO23="","",VLOOKUP(AO23,#REF!,10,FALSE))</f>
        <v/>
      </c>
      <c r="AP24" s="96" t="str">
        <f>IF(AP23="","",VLOOKUP(AP23,#REF!,10,FALSE))</f>
        <v/>
      </c>
      <c r="AQ24" s="96" t="str">
        <f>IF(AQ23="","",VLOOKUP(AQ23,#REF!,10,FALSE))</f>
        <v/>
      </c>
      <c r="AR24" s="96" t="str">
        <f>IF(AR23="","",VLOOKUP(AR23,#REF!,10,FALSE))</f>
        <v/>
      </c>
      <c r="AS24" s="96" t="str">
        <f>IF(AS23="","",VLOOKUP(AS23,#REF!,10,FALSE))</f>
        <v/>
      </c>
      <c r="AT24" s="96" t="str">
        <f>IF(AT23="","",VLOOKUP(AT23,#REF!,10,FALSE))</f>
        <v/>
      </c>
      <c r="AU24" s="97" t="str">
        <f>IF(AU23="","",VLOOKUP(AU23,#REF!,10,FALSE))</f>
        <v/>
      </c>
      <c r="AV24" s="95" t="str">
        <f>IF(AV23="","",VLOOKUP(AV23,#REF!,10,FALSE))</f>
        <v/>
      </c>
      <c r="AW24" s="96" t="str">
        <f>IF(AW23="","",VLOOKUP(AW23,#REF!,10,FALSE))</f>
        <v/>
      </c>
      <c r="AX24" s="96" t="str">
        <f>IF(AX23="","",VLOOKUP(AX23,#REF!,10,FALSE))</f>
        <v/>
      </c>
      <c r="AY24" s="96" t="str">
        <f>IF(AY23="","",VLOOKUP(AY23,#REF!,10,FALSE))</f>
        <v/>
      </c>
      <c r="AZ24" s="96" t="str">
        <f>IF(AZ23="","",VLOOKUP(AZ23,#REF!,10,FALSE))</f>
        <v/>
      </c>
      <c r="BA24" s="96" t="str">
        <f>IF(BA23="","",VLOOKUP(BA23,#REF!,10,FALSE))</f>
        <v/>
      </c>
      <c r="BB24" s="97" t="str">
        <f>IF(BB23="","",VLOOKUP(BB23,#REF!,10,FALSE))</f>
        <v/>
      </c>
      <c r="BC24" s="95" t="str">
        <f>IF(BC23="","",VLOOKUP(BC23,#REF!,10,FALSE))</f>
        <v/>
      </c>
      <c r="BD24" s="96" t="str">
        <f>IF(BD23="","",VLOOKUP(BD23,#REF!,10,FALSE))</f>
        <v/>
      </c>
      <c r="BE24" s="96" t="str">
        <f>IF(BE23="","",VLOOKUP(BE23,#REF!,10,FALSE))</f>
        <v/>
      </c>
      <c r="BF24" s="371">
        <f>IF($BI$3="４週",SUM(AA24:BB24),IF($BI$3="暦月",SUM(AA24:BE24),""))</f>
        <v>0</v>
      </c>
      <c r="BG24" s="372"/>
      <c r="BH24" s="373">
        <f>IF($BI$3="４週",BF24/4,IF($BI$3="暦月",(BF24/($BI$8/7)),""))</f>
        <v>0</v>
      </c>
      <c r="BI24" s="372"/>
      <c r="BJ24" s="368"/>
      <c r="BK24" s="369"/>
      <c r="BL24" s="369"/>
      <c r="BM24" s="369"/>
      <c r="BN24" s="370"/>
    </row>
    <row r="25" spans="2:66" ht="20.25" customHeight="1" x14ac:dyDescent="0.4">
      <c r="B25" s="374">
        <f>B23+1</f>
        <v>5</v>
      </c>
      <c r="C25" s="680"/>
      <c r="D25" s="682"/>
      <c r="E25" s="314"/>
      <c r="F25" s="683"/>
      <c r="G25" s="376"/>
      <c r="H25" s="377"/>
      <c r="I25" s="90"/>
      <c r="J25" s="91"/>
      <c r="K25" s="90"/>
      <c r="L25" s="91"/>
      <c r="M25" s="380"/>
      <c r="N25" s="381"/>
      <c r="O25" s="384"/>
      <c r="P25" s="385"/>
      <c r="Q25" s="385"/>
      <c r="R25" s="377"/>
      <c r="S25" s="358"/>
      <c r="T25" s="359"/>
      <c r="U25" s="359"/>
      <c r="V25" s="359"/>
      <c r="W25" s="360"/>
      <c r="X25" s="75" t="s">
        <v>18</v>
      </c>
      <c r="Y25" s="76"/>
      <c r="Z25" s="77"/>
      <c r="AA25" s="65"/>
      <c r="AB25" s="66"/>
      <c r="AC25" s="66"/>
      <c r="AD25" s="66"/>
      <c r="AE25" s="66"/>
      <c r="AF25" s="66"/>
      <c r="AG25" s="67"/>
      <c r="AH25" s="65"/>
      <c r="AI25" s="66"/>
      <c r="AJ25" s="66"/>
      <c r="AK25" s="66"/>
      <c r="AL25" s="66"/>
      <c r="AM25" s="66"/>
      <c r="AN25" s="67"/>
      <c r="AO25" s="65"/>
      <c r="AP25" s="66"/>
      <c r="AQ25" s="66"/>
      <c r="AR25" s="66"/>
      <c r="AS25" s="66"/>
      <c r="AT25" s="66"/>
      <c r="AU25" s="67"/>
      <c r="AV25" s="65"/>
      <c r="AW25" s="66"/>
      <c r="AX25" s="66"/>
      <c r="AY25" s="66"/>
      <c r="AZ25" s="66"/>
      <c r="BA25" s="66"/>
      <c r="BB25" s="67"/>
      <c r="BC25" s="65"/>
      <c r="BD25" s="66"/>
      <c r="BE25" s="68"/>
      <c r="BF25" s="361"/>
      <c r="BG25" s="362"/>
      <c r="BH25" s="363"/>
      <c r="BI25" s="364"/>
      <c r="BJ25" s="365"/>
      <c r="BK25" s="366"/>
      <c r="BL25" s="366"/>
      <c r="BM25" s="366"/>
      <c r="BN25" s="367"/>
    </row>
    <row r="26" spans="2:66" ht="20.25" customHeight="1" x14ac:dyDescent="0.4">
      <c r="B26" s="375"/>
      <c r="C26" s="681"/>
      <c r="D26" s="684"/>
      <c r="E26" s="314"/>
      <c r="F26" s="683"/>
      <c r="G26" s="378"/>
      <c r="H26" s="379"/>
      <c r="I26" s="90"/>
      <c r="J26" s="91">
        <f>G25</f>
        <v>0</v>
      </c>
      <c r="K26" s="90"/>
      <c r="L26" s="91">
        <f>M25</f>
        <v>0</v>
      </c>
      <c r="M26" s="382"/>
      <c r="N26" s="383"/>
      <c r="O26" s="386"/>
      <c r="P26" s="387"/>
      <c r="Q26" s="387"/>
      <c r="R26" s="379"/>
      <c r="S26" s="358"/>
      <c r="T26" s="359"/>
      <c r="U26" s="359"/>
      <c r="V26" s="359"/>
      <c r="W26" s="360"/>
      <c r="X26" s="115" t="s">
        <v>106</v>
      </c>
      <c r="Y26" s="79"/>
      <c r="Z26" s="116"/>
      <c r="AA26" s="95" t="str">
        <f>IF(AA25="","",VLOOKUP(AA25,#REF!,10,FALSE))</f>
        <v/>
      </c>
      <c r="AB26" s="96" t="str">
        <f>IF(AB25="","",VLOOKUP(AB25,#REF!,10,FALSE))</f>
        <v/>
      </c>
      <c r="AC26" s="96" t="str">
        <f>IF(AC25="","",VLOOKUP(AC25,#REF!,10,FALSE))</f>
        <v/>
      </c>
      <c r="AD26" s="96" t="str">
        <f>IF(AD25="","",VLOOKUP(AD25,#REF!,10,FALSE))</f>
        <v/>
      </c>
      <c r="AE26" s="96" t="str">
        <f>IF(AE25="","",VLOOKUP(AE25,#REF!,10,FALSE))</f>
        <v/>
      </c>
      <c r="AF26" s="96" t="str">
        <f>IF(AF25="","",VLOOKUP(AF25,#REF!,10,FALSE))</f>
        <v/>
      </c>
      <c r="AG26" s="97" t="str">
        <f>IF(AG25="","",VLOOKUP(AG25,#REF!,10,FALSE))</f>
        <v/>
      </c>
      <c r="AH26" s="95" t="str">
        <f>IF(AH25="","",VLOOKUP(AH25,#REF!,10,FALSE))</f>
        <v/>
      </c>
      <c r="AI26" s="96" t="str">
        <f>IF(AI25="","",VLOOKUP(AI25,#REF!,10,FALSE))</f>
        <v/>
      </c>
      <c r="AJ26" s="96" t="str">
        <f>IF(AJ25="","",VLOOKUP(AJ25,#REF!,10,FALSE))</f>
        <v/>
      </c>
      <c r="AK26" s="96" t="str">
        <f>IF(AK25="","",VLOOKUP(AK25,#REF!,10,FALSE))</f>
        <v/>
      </c>
      <c r="AL26" s="96" t="str">
        <f>IF(AL25="","",VLOOKUP(AL25,#REF!,10,FALSE))</f>
        <v/>
      </c>
      <c r="AM26" s="96" t="str">
        <f>IF(AM25="","",VLOOKUP(AM25,#REF!,10,FALSE))</f>
        <v/>
      </c>
      <c r="AN26" s="97" t="str">
        <f>IF(AN25="","",VLOOKUP(AN25,#REF!,10,FALSE))</f>
        <v/>
      </c>
      <c r="AO26" s="95" t="str">
        <f>IF(AO25="","",VLOOKUP(AO25,#REF!,10,FALSE))</f>
        <v/>
      </c>
      <c r="AP26" s="96" t="str">
        <f>IF(AP25="","",VLOOKUP(AP25,#REF!,10,FALSE))</f>
        <v/>
      </c>
      <c r="AQ26" s="96" t="str">
        <f>IF(AQ25="","",VLOOKUP(AQ25,#REF!,10,FALSE))</f>
        <v/>
      </c>
      <c r="AR26" s="96" t="str">
        <f>IF(AR25="","",VLOOKUP(AR25,#REF!,10,FALSE))</f>
        <v/>
      </c>
      <c r="AS26" s="96" t="str">
        <f>IF(AS25="","",VLOOKUP(AS25,#REF!,10,FALSE))</f>
        <v/>
      </c>
      <c r="AT26" s="96" t="str">
        <f>IF(AT25="","",VLOOKUP(AT25,#REF!,10,FALSE))</f>
        <v/>
      </c>
      <c r="AU26" s="97" t="str">
        <f>IF(AU25="","",VLOOKUP(AU25,#REF!,10,FALSE))</f>
        <v/>
      </c>
      <c r="AV26" s="95" t="str">
        <f>IF(AV25="","",VLOOKUP(AV25,#REF!,10,FALSE))</f>
        <v/>
      </c>
      <c r="AW26" s="96" t="str">
        <f>IF(AW25="","",VLOOKUP(AW25,#REF!,10,FALSE))</f>
        <v/>
      </c>
      <c r="AX26" s="96" t="str">
        <f>IF(AX25="","",VLOOKUP(AX25,#REF!,10,FALSE))</f>
        <v/>
      </c>
      <c r="AY26" s="96" t="str">
        <f>IF(AY25="","",VLOOKUP(AY25,#REF!,10,FALSE))</f>
        <v/>
      </c>
      <c r="AZ26" s="96" t="str">
        <f>IF(AZ25="","",VLOOKUP(AZ25,#REF!,10,FALSE))</f>
        <v/>
      </c>
      <c r="BA26" s="96" t="str">
        <f>IF(BA25="","",VLOOKUP(BA25,#REF!,10,FALSE))</f>
        <v/>
      </c>
      <c r="BB26" s="97" t="str">
        <f>IF(BB25="","",VLOOKUP(BB25,#REF!,10,FALSE))</f>
        <v/>
      </c>
      <c r="BC26" s="95" t="str">
        <f>IF(BC25="","",VLOOKUP(BC25,#REF!,10,FALSE))</f>
        <v/>
      </c>
      <c r="BD26" s="96" t="str">
        <f>IF(BD25="","",VLOOKUP(BD25,#REF!,10,FALSE))</f>
        <v/>
      </c>
      <c r="BE26" s="96" t="str">
        <f>IF(BE25="","",VLOOKUP(BE25,#REF!,10,FALSE))</f>
        <v/>
      </c>
      <c r="BF26" s="371">
        <f>IF($BI$3="４週",SUM(AA26:BB26),IF($BI$3="暦月",SUM(AA26:BE26),""))</f>
        <v>0</v>
      </c>
      <c r="BG26" s="372"/>
      <c r="BH26" s="373">
        <f>IF($BI$3="４週",BF26/4,IF($BI$3="暦月",(BF26/($BI$8/7)),""))</f>
        <v>0</v>
      </c>
      <c r="BI26" s="372"/>
      <c r="BJ26" s="368"/>
      <c r="BK26" s="369"/>
      <c r="BL26" s="369"/>
      <c r="BM26" s="369"/>
      <c r="BN26" s="370"/>
    </row>
    <row r="27" spans="2:66" ht="20.25" customHeight="1" x14ac:dyDescent="0.4">
      <c r="B27" s="374">
        <f>B25+1</f>
        <v>6</v>
      </c>
      <c r="C27" s="680"/>
      <c r="D27" s="682"/>
      <c r="E27" s="314"/>
      <c r="F27" s="683"/>
      <c r="G27" s="376"/>
      <c r="H27" s="377"/>
      <c r="I27" s="90"/>
      <c r="J27" s="91"/>
      <c r="K27" s="90"/>
      <c r="L27" s="91"/>
      <c r="M27" s="380"/>
      <c r="N27" s="381"/>
      <c r="O27" s="384"/>
      <c r="P27" s="385"/>
      <c r="Q27" s="385"/>
      <c r="R27" s="377"/>
      <c r="S27" s="358"/>
      <c r="T27" s="359"/>
      <c r="U27" s="359"/>
      <c r="V27" s="359"/>
      <c r="W27" s="360"/>
      <c r="X27" s="114" t="s">
        <v>18</v>
      </c>
      <c r="Z27" s="78"/>
      <c r="AA27" s="65"/>
      <c r="AB27" s="66"/>
      <c r="AC27" s="66"/>
      <c r="AD27" s="66"/>
      <c r="AE27" s="66"/>
      <c r="AF27" s="66"/>
      <c r="AG27" s="67"/>
      <c r="AH27" s="65"/>
      <c r="AI27" s="66"/>
      <c r="AJ27" s="66"/>
      <c r="AK27" s="66"/>
      <c r="AL27" s="66"/>
      <c r="AM27" s="66"/>
      <c r="AN27" s="67"/>
      <c r="AO27" s="65"/>
      <c r="AP27" s="66"/>
      <c r="AQ27" s="66"/>
      <c r="AR27" s="66"/>
      <c r="AS27" s="66"/>
      <c r="AT27" s="66"/>
      <c r="AU27" s="67"/>
      <c r="AV27" s="65"/>
      <c r="AW27" s="66"/>
      <c r="AX27" s="66"/>
      <c r="AY27" s="66"/>
      <c r="AZ27" s="66"/>
      <c r="BA27" s="66"/>
      <c r="BB27" s="67"/>
      <c r="BC27" s="65"/>
      <c r="BD27" s="66"/>
      <c r="BE27" s="68"/>
      <c r="BF27" s="361"/>
      <c r="BG27" s="362"/>
      <c r="BH27" s="363"/>
      <c r="BI27" s="364"/>
      <c r="BJ27" s="365"/>
      <c r="BK27" s="366"/>
      <c r="BL27" s="366"/>
      <c r="BM27" s="366"/>
      <c r="BN27" s="367"/>
    </row>
    <row r="28" spans="2:66" ht="20.25" customHeight="1" x14ac:dyDescent="0.4">
      <c r="B28" s="375"/>
      <c r="C28" s="681"/>
      <c r="D28" s="684"/>
      <c r="E28" s="314"/>
      <c r="F28" s="683"/>
      <c r="G28" s="378"/>
      <c r="H28" s="379"/>
      <c r="I28" s="90"/>
      <c r="J28" s="91">
        <f>G27</f>
        <v>0</v>
      </c>
      <c r="K28" s="90"/>
      <c r="L28" s="91">
        <f>M27</f>
        <v>0</v>
      </c>
      <c r="M28" s="382"/>
      <c r="N28" s="383"/>
      <c r="O28" s="386"/>
      <c r="P28" s="387"/>
      <c r="Q28" s="387"/>
      <c r="R28" s="379"/>
      <c r="S28" s="358"/>
      <c r="T28" s="359"/>
      <c r="U28" s="359"/>
      <c r="V28" s="359"/>
      <c r="W28" s="360"/>
      <c r="X28" s="72" t="s">
        <v>106</v>
      </c>
      <c r="Y28" s="73"/>
      <c r="Z28" s="74"/>
      <c r="AA28" s="95" t="str">
        <f>IF(AA27="","",VLOOKUP(AA27,#REF!,10,FALSE))</f>
        <v/>
      </c>
      <c r="AB28" s="96" t="str">
        <f>IF(AB27="","",VLOOKUP(AB27,#REF!,10,FALSE))</f>
        <v/>
      </c>
      <c r="AC28" s="96" t="str">
        <f>IF(AC27="","",VLOOKUP(AC27,#REF!,10,FALSE))</f>
        <v/>
      </c>
      <c r="AD28" s="96" t="str">
        <f>IF(AD27="","",VLOOKUP(AD27,#REF!,10,FALSE))</f>
        <v/>
      </c>
      <c r="AE28" s="96" t="str">
        <f>IF(AE27="","",VLOOKUP(AE27,#REF!,10,FALSE))</f>
        <v/>
      </c>
      <c r="AF28" s="96" t="str">
        <f>IF(AF27="","",VLOOKUP(AF27,#REF!,10,FALSE))</f>
        <v/>
      </c>
      <c r="AG28" s="97" t="str">
        <f>IF(AG27="","",VLOOKUP(AG27,#REF!,10,FALSE))</f>
        <v/>
      </c>
      <c r="AH28" s="95" t="str">
        <f>IF(AH27="","",VLOOKUP(AH27,#REF!,10,FALSE))</f>
        <v/>
      </c>
      <c r="AI28" s="96" t="str">
        <f>IF(AI27="","",VLOOKUP(AI27,#REF!,10,FALSE))</f>
        <v/>
      </c>
      <c r="AJ28" s="96" t="str">
        <f>IF(AJ27="","",VLOOKUP(AJ27,#REF!,10,FALSE))</f>
        <v/>
      </c>
      <c r="AK28" s="96" t="str">
        <f>IF(AK27="","",VLOOKUP(AK27,#REF!,10,FALSE))</f>
        <v/>
      </c>
      <c r="AL28" s="96" t="str">
        <f>IF(AL27="","",VLOOKUP(AL27,#REF!,10,FALSE))</f>
        <v/>
      </c>
      <c r="AM28" s="96" t="str">
        <f>IF(AM27="","",VLOOKUP(AM27,#REF!,10,FALSE))</f>
        <v/>
      </c>
      <c r="AN28" s="97" t="str">
        <f>IF(AN27="","",VLOOKUP(AN27,#REF!,10,FALSE))</f>
        <v/>
      </c>
      <c r="AO28" s="95" t="str">
        <f>IF(AO27="","",VLOOKUP(AO27,#REF!,10,FALSE))</f>
        <v/>
      </c>
      <c r="AP28" s="96" t="str">
        <f>IF(AP27="","",VLOOKUP(AP27,#REF!,10,FALSE))</f>
        <v/>
      </c>
      <c r="AQ28" s="96" t="str">
        <f>IF(AQ27="","",VLOOKUP(AQ27,#REF!,10,FALSE))</f>
        <v/>
      </c>
      <c r="AR28" s="96" t="str">
        <f>IF(AR27="","",VLOOKUP(AR27,#REF!,10,FALSE))</f>
        <v/>
      </c>
      <c r="AS28" s="96" t="str">
        <f>IF(AS27="","",VLOOKUP(AS27,#REF!,10,FALSE))</f>
        <v/>
      </c>
      <c r="AT28" s="96" t="str">
        <f>IF(AT27="","",VLOOKUP(AT27,#REF!,10,FALSE))</f>
        <v/>
      </c>
      <c r="AU28" s="97" t="str">
        <f>IF(AU27="","",VLOOKUP(AU27,#REF!,10,FALSE))</f>
        <v/>
      </c>
      <c r="AV28" s="95" t="str">
        <f>IF(AV27="","",VLOOKUP(AV27,#REF!,10,FALSE))</f>
        <v/>
      </c>
      <c r="AW28" s="96" t="str">
        <f>IF(AW27="","",VLOOKUP(AW27,#REF!,10,FALSE))</f>
        <v/>
      </c>
      <c r="AX28" s="96" t="str">
        <f>IF(AX27="","",VLOOKUP(AX27,#REF!,10,FALSE))</f>
        <v/>
      </c>
      <c r="AY28" s="96" t="str">
        <f>IF(AY27="","",VLOOKUP(AY27,#REF!,10,FALSE))</f>
        <v/>
      </c>
      <c r="AZ28" s="96" t="str">
        <f>IF(AZ27="","",VLOOKUP(AZ27,#REF!,10,FALSE))</f>
        <v/>
      </c>
      <c r="BA28" s="96" t="str">
        <f>IF(BA27="","",VLOOKUP(BA27,#REF!,10,FALSE))</f>
        <v/>
      </c>
      <c r="BB28" s="97" t="str">
        <f>IF(BB27="","",VLOOKUP(BB27,#REF!,10,FALSE))</f>
        <v/>
      </c>
      <c r="BC28" s="95" t="str">
        <f>IF(BC27="","",VLOOKUP(BC27,#REF!,10,FALSE))</f>
        <v/>
      </c>
      <c r="BD28" s="96" t="str">
        <f>IF(BD27="","",VLOOKUP(BD27,#REF!,10,FALSE))</f>
        <v/>
      </c>
      <c r="BE28" s="96" t="str">
        <f>IF(BE27="","",VLOOKUP(BE27,#REF!,10,FALSE))</f>
        <v/>
      </c>
      <c r="BF28" s="371">
        <f>IF($BI$3="４週",SUM(AA28:BB28),IF($BI$3="暦月",SUM(AA28:BE28),""))</f>
        <v>0</v>
      </c>
      <c r="BG28" s="372"/>
      <c r="BH28" s="373">
        <f>IF($BI$3="４週",BF28/4,IF($BI$3="暦月",(BF28/($BI$8/7)),""))</f>
        <v>0</v>
      </c>
      <c r="BI28" s="372"/>
      <c r="BJ28" s="368"/>
      <c r="BK28" s="369"/>
      <c r="BL28" s="369"/>
      <c r="BM28" s="369"/>
      <c r="BN28" s="370"/>
    </row>
    <row r="29" spans="2:66" ht="20.25" customHeight="1" x14ac:dyDescent="0.4">
      <c r="B29" s="374">
        <f>B27+1</f>
        <v>7</v>
      </c>
      <c r="C29" s="680"/>
      <c r="D29" s="682"/>
      <c r="E29" s="314"/>
      <c r="F29" s="683"/>
      <c r="G29" s="376"/>
      <c r="H29" s="377"/>
      <c r="I29" s="90"/>
      <c r="J29" s="91"/>
      <c r="K29" s="90"/>
      <c r="L29" s="91"/>
      <c r="M29" s="380"/>
      <c r="N29" s="381"/>
      <c r="O29" s="384"/>
      <c r="P29" s="385"/>
      <c r="Q29" s="385"/>
      <c r="R29" s="377"/>
      <c r="S29" s="358"/>
      <c r="T29" s="359"/>
      <c r="U29" s="359"/>
      <c r="V29" s="359"/>
      <c r="W29" s="360"/>
      <c r="X29" s="75" t="s">
        <v>18</v>
      </c>
      <c r="Y29" s="76"/>
      <c r="Z29" s="77"/>
      <c r="AA29" s="65"/>
      <c r="AB29" s="66"/>
      <c r="AC29" s="66"/>
      <c r="AD29" s="66"/>
      <c r="AE29" s="66"/>
      <c r="AF29" s="66"/>
      <c r="AG29" s="67"/>
      <c r="AH29" s="65"/>
      <c r="AI29" s="66"/>
      <c r="AJ29" s="66"/>
      <c r="AK29" s="66"/>
      <c r="AL29" s="66"/>
      <c r="AM29" s="66"/>
      <c r="AN29" s="67"/>
      <c r="AO29" s="65"/>
      <c r="AP29" s="66"/>
      <c r="AQ29" s="66"/>
      <c r="AR29" s="66"/>
      <c r="AS29" s="66"/>
      <c r="AT29" s="66"/>
      <c r="AU29" s="67"/>
      <c r="AV29" s="65"/>
      <c r="AW29" s="66"/>
      <c r="AX29" s="66"/>
      <c r="AY29" s="66"/>
      <c r="AZ29" s="66"/>
      <c r="BA29" s="66"/>
      <c r="BB29" s="67"/>
      <c r="BC29" s="65"/>
      <c r="BD29" s="66"/>
      <c r="BE29" s="68"/>
      <c r="BF29" s="361"/>
      <c r="BG29" s="362"/>
      <c r="BH29" s="363"/>
      <c r="BI29" s="364"/>
      <c r="BJ29" s="365"/>
      <c r="BK29" s="366"/>
      <c r="BL29" s="366"/>
      <c r="BM29" s="366"/>
      <c r="BN29" s="367"/>
    </row>
    <row r="30" spans="2:66" ht="20.25" customHeight="1" x14ac:dyDescent="0.4">
      <c r="B30" s="375"/>
      <c r="C30" s="681"/>
      <c r="D30" s="684"/>
      <c r="E30" s="314"/>
      <c r="F30" s="683"/>
      <c r="G30" s="378"/>
      <c r="H30" s="379"/>
      <c r="I30" s="90"/>
      <c r="J30" s="91">
        <f>G29</f>
        <v>0</v>
      </c>
      <c r="K30" s="90"/>
      <c r="L30" s="91">
        <f>M29</f>
        <v>0</v>
      </c>
      <c r="M30" s="382"/>
      <c r="N30" s="383"/>
      <c r="O30" s="386"/>
      <c r="P30" s="387"/>
      <c r="Q30" s="387"/>
      <c r="R30" s="379"/>
      <c r="S30" s="358"/>
      <c r="T30" s="359"/>
      <c r="U30" s="359"/>
      <c r="V30" s="359"/>
      <c r="W30" s="360"/>
      <c r="X30" s="72" t="s">
        <v>106</v>
      </c>
      <c r="Y30" s="73"/>
      <c r="Z30" s="74"/>
      <c r="AA30" s="95" t="str">
        <f>IF(AA29="","",VLOOKUP(AA29,#REF!,10,FALSE))</f>
        <v/>
      </c>
      <c r="AB30" s="96" t="str">
        <f>IF(AB29="","",VLOOKUP(AB29,#REF!,10,FALSE))</f>
        <v/>
      </c>
      <c r="AC30" s="96" t="str">
        <f>IF(AC29="","",VLOOKUP(AC29,#REF!,10,FALSE))</f>
        <v/>
      </c>
      <c r="AD30" s="96" t="str">
        <f>IF(AD29="","",VLOOKUP(AD29,#REF!,10,FALSE))</f>
        <v/>
      </c>
      <c r="AE30" s="96" t="str">
        <f>IF(AE29="","",VLOOKUP(AE29,#REF!,10,FALSE))</f>
        <v/>
      </c>
      <c r="AF30" s="96" t="str">
        <f>IF(AF29="","",VLOOKUP(AF29,#REF!,10,FALSE))</f>
        <v/>
      </c>
      <c r="AG30" s="97" t="str">
        <f>IF(AG29="","",VLOOKUP(AG29,#REF!,10,FALSE))</f>
        <v/>
      </c>
      <c r="AH30" s="95" t="str">
        <f>IF(AH29="","",VLOOKUP(AH29,#REF!,10,FALSE))</f>
        <v/>
      </c>
      <c r="AI30" s="96" t="str">
        <f>IF(AI29="","",VLOOKUP(AI29,#REF!,10,FALSE))</f>
        <v/>
      </c>
      <c r="AJ30" s="96" t="str">
        <f>IF(AJ29="","",VLOOKUP(AJ29,#REF!,10,FALSE))</f>
        <v/>
      </c>
      <c r="AK30" s="96" t="str">
        <f>IF(AK29="","",VLOOKUP(AK29,#REF!,10,FALSE))</f>
        <v/>
      </c>
      <c r="AL30" s="96" t="str">
        <f>IF(AL29="","",VLOOKUP(AL29,#REF!,10,FALSE))</f>
        <v/>
      </c>
      <c r="AM30" s="96" t="str">
        <f>IF(AM29="","",VLOOKUP(AM29,#REF!,10,FALSE))</f>
        <v/>
      </c>
      <c r="AN30" s="97" t="str">
        <f>IF(AN29="","",VLOOKUP(AN29,#REF!,10,FALSE))</f>
        <v/>
      </c>
      <c r="AO30" s="95" t="str">
        <f>IF(AO29="","",VLOOKUP(AO29,#REF!,10,FALSE))</f>
        <v/>
      </c>
      <c r="AP30" s="96" t="str">
        <f>IF(AP29="","",VLOOKUP(AP29,#REF!,10,FALSE))</f>
        <v/>
      </c>
      <c r="AQ30" s="96" t="str">
        <f>IF(AQ29="","",VLOOKUP(AQ29,#REF!,10,FALSE))</f>
        <v/>
      </c>
      <c r="AR30" s="96" t="str">
        <f>IF(AR29="","",VLOOKUP(AR29,#REF!,10,FALSE))</f>
        <v/>
      </c>
      <c r="AS30" s="96" t="str">
        <f>IF(AS29="","",VLOOKUP(AS29,#REF!,10,FALSE))</f>
        <v/>
      </c>
      <c r="AT30" s="96" t="str">
        <f>IF(AT29="","",VLOOKUP(AT29,#REF!,10,FALSE))</f>
        <v/>
      </c>
      <c r="AU30" s="97" t="str">
        <f>IF(AU29="","",VLOOKUP(AU29,#REF!,10,FALSE))</f>
        <v/>
      </c>
      <c r="AV30" s="95" t="str">
        <f>IF(AV29="","",VLOOKUP(AV29,#REF!,10,FALSE))</f>
        <v/>
      </c>
      <c r="AW30" s="96" t="str">
        <f>IF(AW29="","",VLOOKUP(AW29,#REF!,10,FALSE))</f>
        <v/>
      </c>
      <c r="AX30" s="96" t="str">
        <f>IF(AX29="","",VLOOKUP(AX29,#REF!,10,FALSE))</f>
        <v/>
      </c>
      <c r="AY30" s="96" t="str">
        <f>IF(AY29="","",VLOOKUP(AY29,#REF!,10,FALSE))</f>
        <v/>
      </c>
      <c r="AZ30" s="96" t="str">
        <f>IF(AZ29="","",VLOOKUP(AZ29,#REF!,10,FALSE))</f>
        <v/>
      </c>
      <c r="BA30" s="96" t="str">
        <f>IF(BA29="","",VLOOKUP(BA29,#REF!,10,FALSE))</f>
        <v/>
      </c>
      <c r="BB30" s="97" t="str">
        <f>IF(BB29="","",VLOOKUP(BB29,#REF!,10,FALSE))</f>
        <v/>
      </c>
      <c r="BC30" s="95" t="str">
        <f>IF(BC29="","",VLOOKUP(BC29,#REF!,10,FALSE))</f>
        <v/>
      </c>
      <c r="BD30" s="96" t="str">
        <f>IF(BD29="","",VLOOKUP(BD29,#REF!,10,FALSE))</f>
        <v/>
      </c>
      <c r="BE30" s="96" t="str">
        <f>IF(BE29="","",VLOOKUP(BE29,#REF!,10,FALSE))</f>
        <v/>
      </c>
      <c r="BF30" s="371">
        <f>IF($BI$3="４週",SUM(AA30:BB30),IF($BI$3="暦月",SUM(AA30:BE30),""))</f>
        <v>0</v>
      </c>
      <c r="BG30" s="372"/>
      <c r="BH30" s="373">
        <f>IF($BI$3="４週",BF30/4,IF($BI$3="暦月",(BF30/($BI$8/7)),""))</f>
        <v>0</v>
      </c>
      <c r="BI30" s="372"/>
      <c r="BJ30" s="368"/>
      <c r="BK30" s="369"/>
      <c r="BL30" s="369"/>
      <c r="BM30" s="369"/>
      <c r="BN30" s="370"/>
    </row>
    <row r="31" spans="2:66" ht="20.25" customHeight="1" x14ac:dyDescent="0.4">
      <c r="B31" s="374">
        <f>B29+1</f>
        <v>8</v>
      </c>
      <c r="C31" s="680"/>
      <c r="D31" s="682"/>
      <c r="E31" s="314"/>
      <c r="F31" s="683"/>
      <c r="G31" s="376"/>
      <c r="H31" s="377"/>
      <c r="I31" s="90"/>
      <c r="J31" s="91"/>
      <c r="K31" s="90"/>
      <c r="L31" s="91"/>
      <c r="M31" s="380"/>
      <c r="N31" s="381"/>
      <c r="O31" s="384"/>
      <c r="P31" s="385"/>
      <c r="Q31" s="385"/>
      <c r="R31" s="377"/>
      <c r="S31" s="358"/>
      <c r="T31" s="359"/>
      <c r="U31" s="359"/>
      <c r="V31" s="359"/>
      <c r="W31" s="360"/>
      <c r="X31" s="75" t="s">
        <v>18</v>
      </c>
      <c r="Y31" s="76"/>
      <c r="Z31" s="77"/>
      <c r="AA31" s="65"/>
      <c r="AB31" s="66"/>
      <c r="AC31" s="66"/>
      <c r="AD31" s="66"/>
      <c r="AE31" s="66"/>
      <c r="AF31" s="66"/>
      <c r="AG31" s="67"/>
      <c r="AH31" s="65"/>
      <c r="AI31" s="66"/>
      <c r="AJ31" s="66"/>
      <c r="AK31" s="66"/>
      <c r="AL31" s="66"/>
      <c r="AM31" s="66"/>
      <c r="AN31" s="67"/>
      <c r="AO31" s="65"/>
      <c r="AP31" s="66"/>
      <c r="AQ31" s="66"/>
      <c r="AR31" s="66"/>
      <c r="AS31" s="66"/>
      <c r="AT31" s="66"/>
      <c r="AU31" s="67"/>
      <c r="AV31" s="65"/>
      <c r="AW31" s="66"/>
      <c r="AX31" s="66"/>
      <c r="AY31" s="66"/>
      <c r="AZ31" s="66"/>
      <c r="BA31" s="66"/>
      <c r="BB31" s="67"/>
      <c r="BC31" s="65"/>
      <c r="BD31" s="66"/>
      <c r="BE31" s="68"/>
      <c r="BF31" s="361"/>
      <c r="BG31" s="362"/>
      <c r="BH31" s="363"/>
      <c r="BI31" s="364"/>
      <c r="BJ31" s="365"/>
      <c r="BK31" s="366"/>
      <c r="BL31" s="366"/>
      <c r="BM31" s="366"/>
      <c r="BN31" s="367"/>
    </row>
    <row r="32" spans="2:66" ht="20.25" customHeight="1" x14ac:dyDescent="0.4">
      <c r="B32" s="375"/>
      <c r="C32" s="681"/>
      <c r="D32" s="684"/>
      <c r="E32" s="314"/>
      <c r="F32" s="683"/>
      <c r="G32" s="378"/>
      <c r="H32" s="379"/>
      <c r="I32" s="90"/>
      <c r="J32" s="91">
        <f>G31</f>
        <v>0</v>
      </c>
      <c r="K32" s="90"/>
      <c r="L32" s="91">
        <f>M31</f>
        <v>0</v>
      </c>
      <c r="M32" s="382"/>
      <c r="N32" s="383"/>
      <c r="O32" s="386"/>
      <c r="P32" s="387"/>
      <c r="Q32" s="387"/>
      <c r="R32" s="379"/>
      <c r="S32" s="358"/>
      <c r="T32" s="359"/>
      <c r="U32" s="359"/>
      <c r="V32" s="359"/>
      <c r="W32" s="360"/>
      <c r="X32" s="72" t="s">
        <v>106</v>
      </c>
      <c r="Y32" s="73"/>
      <c r="Z32" s="74"/>
      <c r="AA32" s="95" t="str">
        <f>IF(AA31="","",VLOOKUP(AA31,#REF!,10,FALSE))</f>
        <v/>
      </c>
      <c r="AB32" s="96" t="str">
        <f>IF(AB31="","",VLOOKUP(AB31,#REF!,10,FALSE))</f>
        <v/>
      </c>
      <c r="AC32" s="96" t="str">
        <f>IF(AC31="","",VLOOKUP(AC31,#REF!,10,FALSE))</f>
        <v/>
      </c>
      <c r="AD32" s="96" t="str">
        <f>IF(AD31="","",VLOOKUP(AD31,#REF!,10,FALSE))</f>
        <v/>
      </c>
      <c r="AE32" s="96" t="str">
        <f>IF(AE31="","",VLOOKUP(AE31,#REF!,10,FALSE))</f>
        <v/>
      </c>
      <c r="AF32" s="96" t="str">
        <f>IF(AF31="","",VLOOKUP(AF31,#REF!,10,FALSE))</f>
        <v/>
      </c>
      <c r="AG32" s="97" t="str">
        <f>IF(AG31="","",VLOOKUP(AG31,#REF!,10,FALSE))</f>
        <v/>
      </c>
      <c r="AH32" s="95" t="str">
        <f>IF(AH31="","",VLOOKUP(AH31,#REF!,10,FALSE))</f>
        <v/>
      </c>
      <c r="AI32" s="96" t="str">
        <f>IF(AI31="","",VLOOKUP(AI31,#REF!,10,FALSE))</f>
        <v/>
      </c>
      <c r="AJ32" s="96" t="str">
        <f>IF(AJ31="","",VLOOKUP(AJ31,#REF!,10,FALSE))</f>
        <v/>
      </c>
      <c r="AK32" s="96" t="str">
        <f>IF(AK31="","",VLOOKUP(AK31,#REF!,10,FALSE))</f>
        <v/>
      </c>
      <c r="AL32" s="96" t="str">
        <f>IF(AL31="","",VLOOKUP(AL31,#REF!,10,FALSE))</f>
        <v/>
      </c>
      <c r="AM32" s="96" t="str">
        <f>IF(AM31="","",VLOOKUP(AM31,#REF!,10,FALSE))</f>
        <v/>
      </c>
      <c r="AN32" s="97" t="str">
        <f>IF(AN31="","",VLOOKUP(AN31,#REF!,10,FALSE))</f>
        <v/>
      </c>
      <c r="AO32" s="95" t="str">
        <f>IF(AO31="","",VLOOKUP(AO31,#REF!,10,FALSE))</f>
        <v/>
      </c>
      <c r="AP32" s="96" t="str">
        <f>IF(AP31="","",VLOOKUP(AP31,#REF!,10,FALSE))</f>
        <v/>
      </c>
      <c r="AQ32" s="96" t="str">
        <f>IF(AQ31="","",VLOOKUP(AQ31,#REF!,10,FALSE))</f>
        <v/>
      </c>
      <c r="AR32" s="96" t="str">
        <f>IF(AR31="","",VLOOKUP(AR31,#REF!,10,FALSE))</f>
        <v/>
      </c>
      <c r="AS32" s="96" t="str">
        <f>IF(AS31="","",VLOOKUP(AS31,#REF!,10,FALSE))</f>
        <v/>
      </c>
      <c r="AT32" s="96" t="str">
        <f>IF(AT31="","",VLOOKUP(AT31,#REF!,10,FALSE))</f>
        <v/>
      </c>
      <c r="AU32" s="97" t="str">
        <f>IF(AU31="","",VLOOKUP(AU31,#REF!,10,FALSE))</f>
        <v/>
      </c>
      <c r="AV32" s="95" t="str">
        <f>IF(AV31="","",VLOOKUP(AV31,#REF!,10,FALSE))</f>
        <v/>
      </c>
      <c r="AW32" s="96" t="str">
        <f>IF(AW31="","",VLOOKUP(AW31,#REF!,10,FALSE))</f>
        <v/>
      </c>
      <c r="AX32" s="96" t="str">
        <f>IF(AX31="","",VLOOKUP(AX31,#REF!,10,FALSE))</f>
        <v/>
      </c>
      <c r="AY32" s="96" t="str">
        <f>IF(AY31="","",VLOOKUP(AY31,#REF!,10,FALSE))</f>
        <v/>
      </c>
      <c r="AZ32" s="96" t="str">
        <f>IF(AZ31="","",VLOOKUP(AZ31,#REF!,10,FALSE))</f>
        <v/>
      </c>
      <c r="BA32" s="96" t="str">
        <f>IF(BA31="","",VLOOKUP(BA31,#REF!,10,FALSE))</f>
        <v/>
      </c>
      <c r="BB32" s="97" t="str">
        <f>IF(BB31="","",VLOOKUP(BB31,#REF!,10,FALSE))</f>
        <v/>
      </c>
      <c r="BC32" s="95" t="str">
        <f>IF(BC31="","",VLOOKUP(BC31,#REF!,10,FALSE))</f>
        <v/>
      </c>
      <c r="BD32" s="96" t="str">
        <f>IF(BD31="","",VLOOKUP(BD31,#REF!,10,FALSE))</f>
        <v/>
      </c>
      <c r="BE32" s="96" t="str">
        <f>IF(BE31="","",VLOOKUP(BE31,#REF!,10,FALSE))</f>
        <v/>
      </c>
      <c r="BF32" s="371">
        <f>IF($BI$3="４週",SUM(AA32:BB32),IF($BI$3="暦月",SUM(AA32:BE32),""))</f>
        <v>0</v>
      </c>
      <c r="BG32" s="372"/>
      <c r="BH32" s="373">
        <f>IF($BI$3="４週",BF32/4,IF($BI$3="暦月",(BF32/($BI$8/7)),""))</f>
        <v>0</v>
      </c>
      <c r="BI32" s="372"/>
      <c r="BJ32" s="368"/>
      <c r="BK32" s="369"/>
      <c r="BL32" s="369"/>
      <c r="BM32" s="369"/>
      <c r="BN32" s="370"/>
    </row>
    <row r="33" spans="2:66" ht="20.25" customHeight="1" x14ac:dyDescent="0.4">
      <c r="B33" s="374">
        <f>B31+1</f>
        <v>9</v>
      </c>
      <c r="C33" s="680"/>
      <c r="D33" s="682"/>
      <c r="E33" s="314"/>
      <c r="F33" s="683"/>
      <c r="G33" s="376"/>
      <c r="H33" s="377"/>
      <c r="I33" s="90"/>
      <c r="J33" s="91"/>
      <c r="K33" s="90"/>
      <c r="L33" s="91"/>
      <c r="M33" s="380"/>
      <c r="N33" s="381"/>
      <c r="O33" s="384"/>
      <c r="P33" s="385"/>
      <c r="Q33" s="385"/>
      <c r="R33" s="377"/>
      <c r="S33" s="358"/>
      <c r="T33" s="359"/>
      <c r="U33" s="359"/>
      <c r="V33" s="359"/>
      <c r="W33" s="360"/>
      <c r="X33" s="75" t="s">
        <v>18</v>
      </c>
      <c r="Y33" s="76"/>
      <c r="Z33" s="77"/>
      <c r="AA33" s="65"/>
      <c r="AB33" s="66"/>
      <c r="AC33" s="66"/>
      <c r="AD33" s="66"/>
      <c r="AE33" s="66"/>
      <c r="AF33" s="66"/>
      <c r="AG33" s="67"/>
      <c r="AH33" s="65"/>
      <c r="AI33" s="66"/>
      <c r="AJ33" s="66"/>
      <c r="AK33" s="66"/>
      <c r="AL33" s="66"/>
      <c r="AM33" s="66"/>
      <c r="AN33" s="67"/>
      <c r="AO33" s="65"/>
      <c r="AP33" s="66"/>
      <c r="AQ33" s="66"/>
      <c r="AR33" s="66"/>
      <c r="AS33" s="66"/>
      <c r="AT33" s="66"/>
      <c r="AU33" s="67"/>
      <c r="AV33" s="65"/>
      <c r="AW33" s="66"/>
      <c r="AX33" s="66"/>
      <c r="AY33" s="66"/>
      <c r="AZ33" s="66"/>
      <c r="BA33" s="66"/>
      <c r="BB33" s="67"/>
      <c r="BC33" s="65"/>
      <c r="BD33" s="66"/>
      <c r="BE33" s="68"/>
      <c r="BF33" s="361"/>
      <c r="BG33" s="362"/>
      <c r="BH33" s="363"/>
      <c r="BI33" s="364"/>
      <c r="BJ33" s="365"/>
      <c r="BK33" s="366"/>
      <c r="BL33" s="366"/>
      <c r="BM33" s="366"/>
      <c r="BN33" s="367"/>
    </row>
    <row r="34" spans="2:66" ht="20.25" customHeight="1" x14ac:dyDescent="0.4">
      <c r="B34" s="375"/>
      <c r="C34" s="681"/>
      <c r="D34" s="684"/>
      <c r="E34" s="314"/>
      <c r="F34" s="683"/>
      <c r="G34" s="378"/>
      <c r="H34" s="379"/>
      <c r="I34" s="90"/>
      <c r="J34" s="91">
        <f>G33</f>
        <v>0</v>
      </c>
      <c r="K34" s="90"/>
      <c r="L34" s="91">
        <f>M33</f>
        <v>0</v>
      </c>
      <c r="M34" s="382"/>
      <c r="N34" s="383"/>
      <c r="O34" s="386"/>
      <c r="P34" s="387"/>
      <c r="Q34" s="387"/>
      <c r="R34" s="379"/>
      <c r="S34" s="358"/>
      <c r="T34" s="359"/>
      <c r="U34" s="359"/>
      <c r="V34" s="359"/>
      <c r="W34" s="360"/>
      <c r="X34" s="115" t="s">
        <v>106</v>
      </c>
      <c r="Y34" s="79"/>
      <c r="Z34" s="116"/>
      <c r="AA34" s="95" t="str">
        <f>IF(AA33="","",VLOOKUP(AA33,#REF!,10,FALSE))</f>
        <v/>
      </c>
      <c r="AB34" s="96" t="str">
        <f>IF(AB33="","",VLOOKUP(AB33,#REF!,10,FALSE))</f>
        <v/>
      </c>
      <c r="AC34" s="96" t="str">
        <f>IF(AC33="","",VLOOKUP(AC33,#REF!,10,FALSE))</f>
        <v/>
      </c>
      <c r="AD34" s="96" t="str">
        <f>IF(AD33="","",VLOOKUP(AD33,#REF!,10,FALSE))</f>
        <v/>
      </c>
      <c r="AE34" s="96" t="str">
        <f>IF(AE33="","",VLOOKUP(AE33,#REF!,10,FALSE))</f>
        <v/>
      </c>
      <c r="AF34" s="96" t="str">
        <f>IF(AF33="","",VLOOKUP(AF33,#REF!,10,FALSE))</f>
        <v/>
      </c>
      <c r="AG34" s="97" t="str">
        <f>IF(AG33="","",VLOOKUP(AG33,#REF!,10,FALSE))</f>
        <v/>
      </c>
      <c r="AH34" s="95" t="str">
        <f>IF(AH33="","",VLOOKUP(AH33,#REF!,10,FALSE))</f>
        <v/>
      </c>
      <c r="AI34" s="96" t="str">
        <f>IF(AI33="","",VLOOKUP(AI33,#REF!,10,FALSE))</f>
        <v/>
      </c>
      <c r="AJ34" s="96" t="str">
        <f>IF(AJ33="","",VLOOKUP(AJ33,#REF!,10,FALSE))</f>
        <v/>
      </c>
      <c r="AK34" s="96" t="str">
        <f>IF(AK33="","",VLOOKUP(AK33,#REF!,10,FALSE))</f>
        <v/>
      </c>
      <c r="AL34" s="96" t="str">
        <f>IF(AL33="","",VLOOKUP(AL33,#REF!,10,FALSE))</f>
        <v/>
      </c>
      <c r="AM34" s="96" t="str">
        <f>IF(AM33="","",VLOOKUP(AM33,#REF!,10,FALSE))</f>
        <v/>
      </c>
      <c r="AN34" s="97" t="str">
        <f>IF(AN33="","",VLOOKUP(AN33,#REF!,10,FALSE))</f>
        <v/>
      </c>
      <c r="AO34" s="95" t="str">
        <f>IF(AO33="","",VLOOKUP(AO33,#REF!,10,FALSE))</f>
        <v/>
      </c>
      <c r="AP34" s="96" t="str">
        <f>IF(AP33="","",VLOOKUP(AP33,#REF!,10,FALSE))</f>
        <v/>
      </c>
      <c r="AQ34" s="96" t="str">
        <f>IF(AQ33="","",VLOOKUP(AQ33,#REF!,10,FALSE))</f>
        <v/>
      </c>
      <c r="AR34" s="96" t="str">
        <f>IF(AR33="","",VLOOKUP(AR33,#REF!,10,FALSE))</f>
        <v/>
      </c>
      <c r="AS34" s="96" t="str">
        <f>IF(AS33="","",VLOOKUP(AS33,#REF!,10,FALSE))</f>
        <v/>
      </c>
      <c r="AT34" s="96" t="str">
        <f>IF(AT33="","",VLOOKUP(AT33,#REF!,10,FALSE))</f>
        <v/>
      </c>
      <c r="AU34" s="97" t="str">
        <f>IF(AU33="","",VLOOKUP(AU33,#REF!,10,FALSE))</f>
        <v/>
      </c>
      <c r="AV34" s="95" t="str">
        <f>IF(AV33="","",VLOOKUP(AV33,#REF!,10,FALSE))</f>
        <v/>
      </c>
      <c r="AW34" s="96" t="str">
        <f>IF(AW33="","",VLOOKUP(AW33,#REF!,10,FALSE))</f>
        <v/>
      </c>
      <c r="AX34" s="96" t="str">
        <f>IF(AX33="","",VLOOKUP(AX33,#REF!,10,FALSE))</f>
        <v/>
      </c>
      <c r="AY34" s="96" t="str">
        <f>IF(AY33="","",VLOOKUP(AY33,#REF!,10,FALSE))</f>
        <v/>
      </c>
      <c r="AZ34" s="96" t="str">
        <f>IF(AZ33="","",VLOOKUP(AZ33,#REF!,10,FALSE))</f>
        <v/>
      </c>
      <c r="BA34" s="96" t="str">
        <f>IF(BA33="","",VLOOKUP(BA33,#REF!,10,FALSE))</f>
        <v/>
      </c>
      <c r="BB34" s="97" t="str">
        <f>IF(BB33="","",VLOOKUP(BB33,#REF!,10,FALSE))</f>
        <v/>
      </c>
      <c r="BC34" s="95" t="str">
        <f>IF(BC33="","",VLOOKUP(BC33,#REF!,10,FALSE))</f>
        <v/>
      </c>
      <c r="BD34" s="96" t="str">
        <f>IF(BD33="","",VLOOKUP(BD33,#REF!,10,FALSE))</f>
        <v/>
      </c>
      <c r="BE34" s="96" t="str">
        <f>IF(BE33="","",VLOOKUP(BE33,#REF!,10,FALSE))</f>
        <v/>
      </c>
      <c r="BF34" s="371">
        <f>IF($BI$3="４週",SUM(AA34:BB34),IF($BI$3="暦月",SUM(AA34:BE34),""))</f>
        <v>0</v>
      </c>
      <c r="BG34" s="372"/>
      <c r="BH34" s="373">
        <f>IF($BI$3="４週",BF34/4,IF($BI$3="暦月",(BF34/($BI$8/7)),""))</f>
        <v>0</v>
      </c>
      <c r="BI34" s="372"/>
      <c r="BJ34" s="368"/>
      <c r="BK34" s="369"/>
      <c r="BL34" s="369"/>
      <c r="BM34" s="369"/>
      <c r="BN34" s="370"/>
    </row>
    <row r="35" spans="2:66" ht="20.25" customHeight="1" x14ac:dyDescent="0.4">
      <c r="B35" s="374">
        <f>B33+1</f>
        <v>10</v>
      </c>
      <c r="C35" s="680"/>
      <c r="D35" s="682"/>
      <c r="E35" s="314"/>
      <c r="F35" s="683"/>
      <c r="G35" s="376"/>
      <c r="H35" s="377"/>
      <c r="I35" s="90"/>
      <c r="J35" s="91"/>
      <c r="K35" s="90"/>
      <c r="L35" s="91"/>
      <c r="M35" s="380"/>
      <c r="N35" s="381"/>
      <c r="O35" s="384"/>
      <c r="P35" s="385"/>
      <c r="Q35" s="385"/>
      <c r="R35" s="377"/>
      <c r="S35" s="358"/>
      <c r="T35" s="359"/>
      <c r="U35" s="359"/>
      <c r="V35" s="359"/>
      <c r="W35" s="360"/>
      <c r="X35" s="114" t="s">
        <v>18</v>
      </c>
      <c r="Z35" s="78"/>
      <c r="AA35" s="65"/>
      <c r="AB35" s="66"/>
      <c r="AC35" s="66"/>
      <c r="AD35" s="66"/>
      <c r="AE35" s="66"/>
      <c r="AF35" s="66"/>
      <c r="AG35" s="67"/>
      <c r="AH35" s="65"/>
      <c r="AI35" s="66"/>
      <c r="AJ35" s="66"/>
      <c r="AK35" s="66"/>
      <c r="AL35" s="66"/>
      <c r="AM35" s="66"/>
      <c r="AN35" s="67"/>
      <c r="AO35" s="65"/>
      <c r="AP35" s="66"/>
      <c r="AQ35" s="66"/>
      <c r="AR35" s="66"/>
      <c r="AS35" s="66"/>
      <c r="AT35" s="66"/>
      <c r="AU35" s="67"/>
      <c r="AV35" s="65"/>
      <c r="AW35" s="66"/>
      <c r="AX35" s="66"/>
      <c r="AY35" s="66"/>
      <c r="AZ35" s="66"/>
      <c r="BA35" s="66"/>
      <c r="BB35" s="67"/>
      <c r="BC35" s="65"/>
      <c r="BD35" s="66"/>
      <c r="BE35" s="68"/>
      <c r="BF35" s="361"/>
      <c r="BG35" s="362"/>
      <c r="BH35" s="363"/>
      <c r="BI35" s="364"/>
      <c r="BJ35" s="365"/>
      <c r="BK35" s="366"/>
      <c r="BL35" s="366"/>
      <c r="BM35" s="366"/>
      <c r="BN35" s="367"/>
    </row>
    <row r="36" spans="2:66" ht="20.25" customHeight="1" x14ac:dyDescent="0.4">
      <c r="B36" s="375"/>
      <c r="C36" s="681"/>
      <c r="D36" s="684"/>
      <c r="E36" s="314"/>
      <c r="F36" s="683"/>
      <c r="G36" s="378"/>
      <c r="H36" s="379"/>
      <c r="I36" s="90"/>
      <c r="J36" s="91">
        <f>G35</f>
        <v>0</v>
      </c>
      <c r="K36" s="90"/>
      <c r="L36" s="91">
        <f>M35</f>
        <v>0</v>
      </c>
      <c r="M36" s="382"/>
      <c r="N36" s="383"/>
      <c r="O36" s="386"/>
      <c r="P36" s="387"/>
      <c r="Q36" s="387"/>
      <c r="R36" s="379"/>
      <c r="S36" s="358"/>
      <c r="T36" s="359"/>
      <c r="U36" s="359"/>
      <c r="V36" s="359"/>
      <c r="W36" s="360"/>
      <c r="X36" s="115" t="s">
        <v>106</v>
      </c>
      <c r="Y36" s="79"/>
      <c r="Z36" s="116"/>
      <c r="AA36" s="95" t="str">
        <f>IF(AA35="","",VLOOKUP(AA35,#REF!,10,FALSE))</f>
        <v/>
      </c>
      <c r="AB36" s="96" t="str">
        <f>IF(AB35="","",VLOOKUP(AB35,#REF!,10,FALSE))</f>
        <v/>
      </c>
      <c r="AC36" s="96" t="str">
        <f>IF(AC35="","",VLOOKUP(AC35,#REF!,10,FALSE))</f>
        <v/>
      </c>
      <c r="AD36" s="96" t="str">
        <f>IF(AD35="","",VLOOKUP(AD35,#REF!,10,FALSE))</f>
        <v/>
      </c>
      <c r="AE36" s="96" t="str">
        <f>IF(AE35="","",VLOOKUP(AE35,#REF!,10,FALSE))</f>
        <v/>
      </c>
      <c r="AF36" s="96" t="str">
        <f>IF(AF35="","",VLOOKUP(AF35,#REF!,10,FALSE))</f>
        <v/>
      </c>
      <c r="AG36" s="97" t="str">
        <f>IF(AG35="","",VLOOKUP(AG35,#REF!,10,FALSE))</f>
        <v/>
      </c>
      <c r="AH36" s="95" t="str">
        <f>IF(AH35="","",VLOOKUP(AH35,#REF!,10,FALSE))</f>
        <v/>
      </c>
      <c r="AI36" s="96" t="str">
        <f>IF(AI35="","",VLOOKUP(AI35,#REF!,10,FALSE))</f>
        <v/>
      </c>
      <c r="AJ36" s="96" t="str">
        <f>IF(AJ35="","",VLOOKUP(AJ35,#REF!,10,FALSE))</f>
        <v/>
      </c>
      <c r="AK36" s="96" t="str">
        <f>IF(AK35="","",VLOOKUP(AK35,#REF!,10,FALSE))</f>
        <v/>
      </c>
      <c r="AL36" s="96" t="str">
        <f>IF(AL35="","",VLOOKUP(AL35,#REF!,10,FALSE))</f>
        <v/>
      </c>
      <c r="AM36" s="96" t="str">
        <f>IF(AM35="","",VLOOKUP(AM35,#REF!,10,FALSE))</f>
        <v/>
      </c>
      <c r="AN36" s="97" t="str">
        <f>IF(AN35="","",VLOOKUP(AN35,#REF!,10,FALSE))</f>
        <v/>
      </c>
      <c r="AO36" s="95" t="str">
        <f>IF(AO35="","",VLOOKUP(AO35,#REF!,10,FALSE))</f>
        <v/>
      </c>
      <c r="AP36" s="96" t="str">
        <f>IF(AP35="","",VLOOKUP(AP35,#REF!,10,FALSE))</f>
        <v/>
      </c>
      <c r="AQ36" s="96" t="str">
        <f>IF(AQ35="","",VLOOKUP(AQ35,#REF!,10,FALSE))</f>
        <v/>
      </c>
      <c r="AR36" s="96" t="str">
        <f>IF(AR35="","",VLOOKUP(AR35,#REF!,10,FALSE))</f>
        <v/>
      </c>
      <c r="AS36" s="96" t="str">
        <f>IF(AS35="","",VLOOKUP(AS35,#REF!,10,FALSE))</f>
        <v/>
      </c>
      <c r="AT36" s="96" t="str">
        <f>IF(AT35="","",VLOOKUP(AT35,#REF!,10,FALSE))</f>
        <v/>
      </c>
      <c r="AU36" s="97" t="str">
        <f>IF(AU35="","",VLOOKUP(AU35,#REF!,10,FALSE))</f>
        <v/>
      </c>
      <c r="AV36" s="95" t="str">
        <f>IF(AV35="","",VLOOKUP(AV35,#REF!,10,FALSE))</f>
        <v/>
      </c>
      <c r="AW36" s="96" t="str">
        <f>IF(AW35="","",VLOOKUP(AW35,#REF!,10,FALSE))</f>
        <v/>
      </c>
      <c r="AX36" s="96" t="str">
        <f>IF(AX35="","",VLOOKUP(AX35,#REF!,10,FALSE))</f>
        <v/>
      </c>
      <c r="AY36" s="96" t="str">
        <f>IF(AY35="","",VLOOKUP(AY35,#REF!,10,FALSE))</f>
        <v/>
      </c>
      <c r="AZ36" s="96" t="str">
        <f>IF(AZ35="","",VLOOKUP(AZ35,#REF!,10,FALSE))</f>
        <v/>
      </c>
      <c r="BA36" s="96" t="str">
        <f>IF(BA35="","",VLOOKUP(BA35,#REF!,10,FALSE))</f>
        <v/>
      </c>
      <c r="BB36" s="97" t="str">
        <f>IF(BB35="","",VLOOKUP(BB35,#REF!,10,FALSE))</f>
        <v/>
      </c>
      <c r="BC36" s="95" t="str">
        <f>IF(BC35="","",VLOOKUP(BC35,#REF!,10,FALSE))</f>
        <v/>
      </c>
      <c r="BD36" s="96" t="str">
        <f>IF(BD35="","",VLOOKUP(BD35,#REF!,10,FALSE))</f>
        <v/>
      </c>
      <c r="BE36" s="96" t="str">
        <f>IF(BE35="","",VLOOKUP(BE35,#REF!,10,FALSE))</f>
        <v/>
      </c>
      <c r="BF36" s="371">
        <f>IF($BI$3="４週",SUM(AA36:BB36),IF($BI$3="暦月",SUM(AA36:BE36),""))</f>
        <v>0</v>
      </c>
      <c r="BG36" s="372"/>
      <c r="BH36" s="373">
        <f>IF($BI$3="４週",BF36/4,IF($BI$3="暦月",(BF36/($BI$8/7)),""))</f>
        <v>0</v>
      </c>
      <c r="BI36" s="372"/>
      <c r="BJ36" s="368"/>
      <c r="BK36" s="369"/>
      <c r="BL36" s="369"/>
      <c r="BM36" s="369"/>
      <c r="BN36" s="370"/>
    </row>
    <row r="37" spans="2:66" ht="20.25" customHeight="1" x14ac:dyDescent="0.4">
      <c r="B37" s="374">
        <f>B35+1</f>
        <v>11</v>
      </c>
      <c r="C37" s="680"/>
      <c r="D37" s="682"/>
      <c r="E37" s="314"/>
      <c r="F37" s="683"/>
      <c r="G37" s="376"/>
      <c r="H37" s="377"/>
      <c r="I37" s="90"/>
      <c r="J37" s="91"/>
      <c r="K37" s="90"/>
      <c r="L37" s="91"/>
      <c r="M37" s="380"/>
      <c r="N37" s="381"/>
      <c r="O37" s="384"/>
      <c r="P37" s="385"/>
      <c r="Q37" s="385"/>
      <c r="R37" s="377"/>
      <c r="S37" s="358"/>
      <c r="T37" s="359"/>
      <c r="U37" s="359"/>
      <c r="V37" s="359"/>
      <c r="W37" s="360"/>
      <c r="X37" s="114" t="s">
        <v>18</v>
      </c>
      <c r="Z37" s="78"/>
      <c r="AA37" s="65"/>
      <c r="AB37" s="66"/>
      <c r="AC37" s="66"/>
      <c r="AD37" s="66"/>
      <c r="AE37" s="66"/>
      <c r="AF37" s="66"/>
      <c r="AG37" s="67"/>
      <c r="AH37" s="65"/>
      <c r="AI37" s="66"/>
      <c r="AJ37" s="66"/>
      <c r="AK37" s="66"/>
      <c r="AL37" s="66"/>
      <c r="AM37" s="66"/>
      <c r="AN37" s="67"/>
      <c r="AO37" s="65"/>
      <c r="AP37" s="66"/>
      <c r="AQ37" s="66"/>
      <c r="AR37" s="66"/>
      <c r="AS37" s="66"/>
      <c r="AT37" s="66"/>
      <c r="AU37" s="67"/>
      <c r="AV37" s="65"/>
      <c r="AW37" s="66"/>
      <c r="AX37" s="66"/>
      <c r="AY37" s="66"/>
      <c r="AZ37" s="66"/>
      <c r="BA37" s="66"/>
      <c r="BB37" s="67"/>
      <c r="BC37" s="65"/>
      <c r="BD37" s="66"/>
      <c r="BE37" s="68"/>
      <c r="BF37" s="361"/>
      <c r="BG37" s="362"/>
      <c r="BH37" s="363"/>
      <c r="BI37" s="364"/>
      <c r="BJ37" s="365"/>
      <c r="BK37" s="366"/>
      <c r="BL37" s="366"/>
      <c r="BM37" s="366"/>
      <c r="BN37" s="367"/>
    </row>
    <row r="38" spans="2:66" ht="20.25" customHeight="1" x14ac:dyDescent="0.4">
      <c r="B38" s="375"/>
      <c r="C38" s="681"/>
      <c r="D38" s="684"/>
      <c r="E38" s="314"/>
      <c r="F38" s="683"/>
      <c r="G38" s="378"/>
      <c r="H38" s="379"/>
      <c r="I38" s="90"/>
      <c r="J38" s="91">
        <f>G37</f>
        <v>0</v>
      </c>
      <c r="K38" s="90"/>
      <c r="L38" s="91">
        <f>M37</f>
        <v>0</v>
      </c>
      <c r="M38" s="382"/>
      <c r="N38" s="383"/>
      <c r="O38" s="386"/>
      <c r="P38" s="387"/>
      <c r="Q38" s="387"/>
      <c r="R38" s="379"/>
      <c r="S38" s="358"/>
      <c r="T38" s="359"/>
      <c r="U38" s="359"/>
      <c r="V38" s="359"/>
      <c r="W38" s="360"/>
      <c r="X38" s="115" t="s">
        <v>106</v>
      </c>
      <c r="Y38" s="79"/>
      <c r="Z38" s="116"/>
      <c r="AA38" s="95" t="str">
        <f>IF(AA37="","",VLOOKUP(AA37,#REF!,10,FALSE))</f>
        <v/>
      </c>
      <c r="AB38" s="96" t="str">
        <f>IF(AB37="","",VLOOKUP(AB37,#REF!,10,FALSE))</f>
        <v/>
      </c>
      <c r="AC38" s="96" t="str">
        <f>IF(AC37="","",VLOOKUP(AC37,#REF!,10,FALSE))</f>
        <v/>
      </c>
      <c r="AD38" s="96" t="str">
        <f>IF(AD37="","",VLOOKUP(AD37,#REF!,10,FALSE))</f>
        <v/>
      </c>
      <c r="AE38" s="96" t="str">
        <f>IF(AE37="","",VLOOKUP(AE37,#REF!,10,FALSE))</f>
        <v/>
      </c>
      <c r="AF38" s="96" t="str">
        <f>IF(AF37="","",VLOOKUP(AF37,#REF!,10,FALSE))</f>
        <v/>
      </c>
      <c r="AG38" s="97" t="str">
        <f>IF(AG37="","",VLOOKUP(AG37,#REF!,10,FALSE))</f>
        <v/>
      </c>
      <c r="AH38" s="95" t="str">
        <f>IF(AH37="","",VLOOKUP(AH37,#REF!,10,FALSE))</f>
        <v/>
      </c>
      <c r="AI38" s="96" t="str">
        <f>IF(AI37="","",VLOOKUP(AI37,#REF!,10,FALSE))</f>
        <v/>
      </c>
      <c r="AJ38" s="96" t="str">
        <f>IF(AJ37="","",VLOOKUP(AJ37,#REF!,10,FALSE))</f>
        <v/>
      </c>
      <c r="AK38" s="96" t="str">
        <f>IF(AK37="","",VLOOKUP(AK37,#REF!,10,FALSE))</f>
        <v/>
      </c>
      <c r="AL38" s="96" t="str">
        <f>IF(AL37="","",VLOOKUP(AL37,#REF!,10,FALSE))</f>
        <v/>
      </c>
      <c r="AM38" s="96" t="str">
        <f>IF(AM37="","",VLOOKUP(AM37,#REF!,10,FALSE))</f>
        <v/>
      </c>
      <c r="AN38" s="97" t="str">
        <f>IF(AN37="","",VLOOKUP(AN37,#REF!,10,FALSE))</f>
        <v/>
      </c>
      <c r="AO38" s="95" t="str">
        <f>IF(AO37="","",VLOOKUP(AO37,#REF!,10,FALSE))</f>
        <v/>
      </c>
      <c r="AP38" s="96" t="str">
        <f>IF(AP37="","",VLOOKUP(AP37,#REF!,10,FALSE))</f>
        <v/>
      </c>
      <c r="AQ38" s="96" t="str">
        <f>IF(AQ37="","",VLOOKUP(AQ37,#REF!,10,FALSE))</f>
        <v/>
      </c>
      <c r="AR38" s="96" t="str">
        <f>IF(AR37="","",VLOOKUP(AR37,#REF!,10,FALSE))</f>
        <v/>
      </c>
      <c r="AS38" s="96" t="str">
        <f>IF(AS37="","",VLOOKUP(AS37,#REF!,10,FALSE))</f>
        <v/>
      </c>
      <c r="AT38" s="96" t="str">
        <f>IF(AT37="","",VLOOKUP(AT37,#REF!,10,FALSE))</f>
        <v/>
      </c>
      <c r="AU38" s="97" t="str">
        <f>IF(AU37="","",VLOOKUP(AU37,#REF!,10,FALSE))</f>
        <v/>
      </c>
      <c r="AV38" s="95" t="str">
        <f>IF(AV37="","",VLOOKUP(AV37,#REF!,10,FALSE))</f>
        <v/>
      </c>
      <c r="AW38" s="96" t="str">
        <f>IF(AW37="","",VLOOKUP(AW37,#REF!,10,FALSE))</f>
        <v/>
      </c>
      <c r="AX38" s="96" t="str">
        <f>IF(AX37="","",VLOOKUP(AX37,#REF!,10,FALSE))</f>
        <v/>
      </c>
      <c r="AY38" s="96" t="str">
        <f>IF(AY37="","",VLOOKUP(AY37,#REF!,10,FALSE))</f>
        <v/>
      </c>
      <c r="AZ38" s="96" t="str">
        <f>IF(AZ37="","",VLOOKUP(AZ37,#REF!,10,FALSE))</f>
        <v/>
      </c>
      <c r="BA38" s="96" t="str">
        <f>IF(BA37="","",VLOOKUP(BA37,#REF!,10,FALSE))</f>
        <v/>
      </c>
      <c r="BB38" s="97" t="str">
        <f>IF(BB37="","",VLOOKUP(BB37,#REF!,10,FALSE))</f>
        <v/>
      </c>
      <c r="BC38" s="95" t="str">
        <f>IF(BC37="","",VLOOKUP(BC37,#REF!,10,FALSE))</f>
        <v/>
      </c>
      <c r="BD38" s="96" t="str">
        <f>IF(BD37="","",VLOOKUP(BD37,#REF!,10,FALSE))</f>
        <v/>
      </c>
      <c r="BE38" s="96" t="str">
        <f>IF(BE37="","",VLOOKUP(BE37,#REF!,10,FALSE))</f>
        <v/>
      </c>
      <c r="BF38" s="371">
        <f>IF($BI$3="４週",SUM(AA38:BB38),IF($BI$3="暦月",SUM(AA38:BE38),""))</f>
        <v>0</v>
      </c>
      <c r="BG38" s="372"/>
      <c r="BH38" s="373">
        <f>IF($BI$3="４週",BF38/4,IF($BI$3="暦月",(BF38/($BI$8/7)),""))</f>
        <v>0</v>
      </c>
      <c r="BI38" s="372"/>
      <c r="BJ38" s="368"/>
      <c r="BK38" s="369"/>
      <c r="BL38" s="369"/>
      <c r="BM38" s="369"/>
      <c r="BN38" s="370"/>
    </row>
    <row r="39" spans="2:66" ht="20.25" customHeight="1" x14ac:dyDescent="0.4">
      <c r="B39" s="374">
        <f>B37+1</f>
        <v>12</v>
      </c>
      <c r="C39" s="680"/>
      <c r="D39" s="682"/>
      <c r="E39" s="314"/>
      <c r="F39" s="683"/>
      <c r="G39" s="376"/>
      <c r="H39" s="377"/>
      <c r="I39" s="90"/>
      <c r="J39" s="91"/>
      <c r="K39" s="90"/>
      <c r="L39" s="91"/>
      <c r="M39" s="380"/>
      <c r="N39" s="381"/>
      <c r="O39" s="384"/>
      <c r="P39" s="385"/>
      <c r="Q39" s="385"/>
      <c r="R39" s="377"/>
      <c r="S39" s="358"/>
      <c r="T39" s="359"/>
      <c r="U39" s="359"/>
      <c r="V39" s="359"/>
      <c r="W39" s="360"/>
      <c r="X39" s="114" t="s">
        <v>18</v>
      </c>
      <c r="Z39" s="78"/>
      <c r="AA39" s="65"/>
      <c r="AB39" s="66"/>
      <c r="AC39" s="66"/>
      <c r="AD39" s="66"/>
      <c r="AE39" s="66"/>
      <c r="AF39" s="66"/>
      <c r="AG39" s="67"/>
      <c r="AH39" s="65"/>
      <c r="AI39" s="66"/>
      <c r="AJ39" s="66"/>
      <c r="AK39" s="66"/>
      <c r="AL39" s="66"/>
      <c r="AM39" s="66"/>
      <c r="AN39" s="67"/>
      <c r="AO39" s="65"/>
      <c r="AP39" s="66"/>
      <c r="AQ39" s="66"/>
      <c r="AR39" s="66"/>
      <c r="AS39" s="66"/>
      <c r="AT39" s="66"/>
      <c r="AU39" s="67"/>
      <c r="AV39" s="65"/>
      <c r="AW39" s="66"/>
      <c r="AX39" s="66"/>
      <c r="AY39" s="66"/>
      <c r="AZ39" s="66"/>
      <c r="BA39" s="66"/>
      <c r="BB39" s="67"/>
      <c r="BC39" s="65"/>
      <c r="BD39" s="66"/>
      <c r="BE39" s="68"/>
      <c r="BF39" s="361"/>
      <c r="BG39" s="362"/>
      <c r="BH39" s="363"/>
      <c r="BI39" s="364"/>
      <c r="BJ39" s="365"/>
      <c r="BK39" s="366"/>
      <c r="BL39" s="366"/>
      <c r="BM39" s="366"/>
      <c r="BN39" s="367"/>
    </row>
    <row r="40" spans="2:66" ht="20.25" customHeight="1" x14ac:dyDescent="0.4">
      <c r="B40" s="375"/>
      <c r="C40" s="681"/>
      <c r="D40" s="684"/>
      <c r="E40" s="314"/>
      <c r="F40" s="683"/>
      <c r="G40" s="378"/>
      <c r="H40" s="379"/>
      <c r="I40" s="90"/>
      <c r="J40" s="91">
        <f>G39</f>
        <v>0</v>
      </c>
      <c r="K40" s="90"/>
      <c r="L40" s="91">
        <f>M39</f>
        <v>0</v>
      </c>
      <c r="M40" s="382"/>
      <c r="N40" s="383"/>
      <c r="O40" s="386"/>
      <c r="P40" s="387"/>
      <c r="Q40" s="387"/>
      <c r="R40" s="379"/>
      <c r="S40" s="358"/>
      <c r="T40" s="359"/>
      <c r="U40" s="359"/>
      <c r="V40" s="359"/>
      <c r="W40" s="360"/>
      <c r="X40" s="115" t="s">
        <v>106</v>
      </c>
      <c r="Y40" s="79"/>
      <c r="Z40" s="116"/>
      <c r="AA40" s="95" t="str">
        <f>IF(AA39="","",VLOOKUP(AA39,#REF!,10,FALSE))</f>
        <v/>
      </c>
      <c r="AB40" s="96" t="str">
        <f>IF(AB39="","",VLOOKUP(AB39,#REF!,10,FALSE))</f>
        <v/>
      </c>
      <c r="AC40" s="96" t="str">
        <f>IF(AC39="","",VLOOKUP(AC39,#REF!,10,FALSE))</f>
        <v/>
      </c>
      <c r="AD40" s="96" t="str">
        <f>IF(AD39="","",VLOOKUP(AD39,#REF!,10,FALSE))</f>
        <v/>
      </c>
      <c r="AE40" s="96" t="str">
        <f>IF(AE39="","",VLOOKUP(AE39,#REF!,10,FALSE))</f>
        <v/>
      </c>
      <c r="AF40" s="96" t="str">
        <f>IF(AF39="","",VLOOKUP(AF39,#REF!,10,FALSE))</f>
        <v/>
      </c>
      <c r="AG40" s="97" t="str">
        <f>IF(AG39="","",VLOOKUP(AG39,#REF!,10,FALSE))</f>
        <v/>
      </c>
      <c r="AH40" s="95" t="str">
        <f>IF(AH39="","",VLOOKUP(AH39,#REF!,10,FALSE))</f>
        <v/>
      </c>
      <c r="AI40" s="96" t="str">
        <f>IF(AI39="","",VLOOKUP(AI39,#REF!,10,FALSE))</f>
        <v/>
      </c>
      <c r="AJ40" s="96" t="str">
        <f>IF(AJ39="","",VLOOKUP(AJ39,#REF!,10,FALSE))</f>
        <v/>
      </c>
      <c r="AK40" s="96" t="str">
        <f>IF(AK39="","",VLOOKUP(AK39,#REF!,10,FALSE))</f>
        <v/>
      </c>
      <c r="AL40" s="96" t="str">
        <f>IF(AL39="","",VLOOKUP(AL39,#REF!,10,FALSE))</f>
        <v/>
      </c>
      <c r="AM40" s="96" t="str">
        <f>IF(AM39="","",VLOOKUP(AM39,#REF!,10,FALSE))</f>
        <v/>
      </c>
      <c r="AN40" s="97" t="str">
        <f>IF(AN39="","",VLOOKUP(AN39,#REF!,10,FALSE))</f>
        <v/>
      </c>
      <c r="AO40" s="95" t="str">
        <f>IF(AO39="","",VLOOKUP(AO39,#REF!,10,FALSE))</f>
        <v/>
      </c>
      <c r="AP40" s="96" t="str">
        <f>IF(AP39="","",VLOOKUP(AP39,#REF!,10,FALSE))</f>
        <v/>
      </c>
      <c r="AQ40" s="96" t="str">
        <f>IF(AQ39="","",VLOOKUP(AQ39,#REF!,10,FALSE))</f>
        <v/>
      </c>
      <c r="AR40" s="96" t="str">
        <f>IF(AR39="","",VLOOKUP(AR39,#REF!,10,FALSE))</f>
        <v/>
      </c>
      <c r="AS40" s="96" t="str">
        <f>IF(AS39="","",VLOOKUP(AS39,#REF!,10,FALSE))</f>
        <v/>
      </c>
      <c r="AT40" s="96" t="str">
        <f>IF(AT39="","",VLOOKUP(AT39,#REF!,10,FALSE))</f>
        <v/>
      </c>
      <c r="AU40" s="97" t="str">
        <f>IF(AU39="","",VLOOKUP(AU39,#REF!,10,FALSE))</f>
        <v/>
      </c>
      <c r="AV40" s="95" t="str">
        <f>IF(AV39="","",VLOOKUP(AV39,#REF!,10,FALSE))</f>
        <v/>
      </c>
      <c r="AW40" s="96" t="str">
        <f>IF(AW39="","",VLOOKUP(AW39,#REF!,10,FALSE))</f>
        <v/>
      </c>
      <c r="AX40" s="96" t="str">
        <f>IF(AX39="","",VLOOKUP(AX39,#REF!,10,FALSE))</f>
        <v/>
      </c>
      <c r="AY40" s="96" t="str">
        <f>IF(AY39="","",VLOOKUP(AY39,#REF!,10,FALSE))</f>
        <v/>
      </c>
      <c r="AZ40" s="96" t="str">
        <f>IF(AZ39="","",VLOOKUP(AZ39,#REF!,10,FALSE))</f>
        <v/>
      </c>
      <c r="BA40" s="96" t="str">
        <f>IF(BA39="","",VLOOKUP(BA39,#REF!,10,FALSE))</f>
        <v/>
      </c>
      <c r="BB40" s="97" t="str">
        <f>IF(BB39="","",VLOOKUP(BB39,#REF!,10,FALSE))</f>
        <v/>
      </c>
      <c r="BC40" s="95" t="str">
        <f>IF(BC39="","",VLOOKUP(BC39,#REF!,10,FALSE))</f>
        <v/>
      </c>
      <c r="BD40" s="96" t="str">
        <f>IF(BD39="","",VLOOKUP(BD39,#REF!,10,FALSE))</f>
        <v/>
      </c>
      <c r="BE40" s="96" t="str">
        <f>IF(BE39="","",VLOOKUP(BE39,#REF!,10,FALSE))</f>
        <v/>
      </c>
      <c r="BF40" s="371">
        <f>IF($BI$3="４週",SUM(AA40:BB40),IF($BI$3="暦月",SUM(AA40:BE40),""))</f>
        <v>0</v>
      </c>
      <c r="BG40" s="372"/>
      <c r="BH40" s="373">
        <f>IF($BI$3="４週",BF40/4,IF($BI$3="暦月",(BF40/($BI$8/7)),""))</f>
        <v>0</v>
      </c>
      <c r="BI40" s="372"/>
      <c r="BJ40" s="368"/>
      <c r="BK40" s="369"/>
      <c r="BL40" s="369"/>
      <c r="BM40" s="369"/>
      <c r="BN40" s="370"/>
    </row>
    <row r="41" spans="2:66" ht="20.25" customHeight="1" x14ac:dyDescent="0.4">
      <c r="B41" s="374">
        <f>B39+1</f>
        <v>13</v>
      </c>
      <c r="C41" s="680"/>
      <c r="D41" s="682"/>
      <c r="E41" s="314"/>
      <c r="F41" s="683"/>
      <c r="G41" s="376"/>
      <c r="H41" s="377"/>
      <c r="I41" s="90"/>
      <c r="J41" s="91"/>
      <c r="K41" s="90"/>
      <c r="L41" s="91"/>
      <c r="M41" s="380"/>
      <c r="N41" s="381"/>
      <c r="O41" s="384"/>
      <c r="P41" s="385"/>
      <c r="Q41" s="385"/>
      <c r="R41" s="377"/>
      <c r="S41" s="358"/>
      <c r="T41" s="359"/>
      <c r="U41" s="359"/>
      <c r="V41" s="359"/>
      <c r="W41" s="360"/>
      <c r="X41" s="114" t="s">
        <v>18</v>
      </c>
      <c r="Z41" s="78"/>
      <c r="AA41" s="65"/>
      <c r="AB41" s="66"/>
      <c r="AC41" s="66"/>
      <c r="AD41" s="66"/>
      <c r="AE41" s="66"/>
      <c r="AF41" s="66"/>
      <c r="AG41" s="67"/>
      <c r="AH41" s="65"/>
      <c r="AI41" s="66"/>
      <c r="AJ41" s="66"/>
      <c r="AK41" s="66"/>
      <c r="AL41" s="66"/>
      <c r="AM41" s="66"/>
      <c r="AN41" s="67"/>
      <c r="AO41" s="65"/>
      <c r="AP41" s="66"/>
      <c r="AQ41" s="66"/>
      <c r="AR41" s="66"/>
      <c r="AS41" s="66"/>
      <c r="AT41" s="66"/>
      <c r="AU41" s="67"/>
      <c r="AV41" s="65"/>
      <c r="AW41" s="66"/>
      <c r="AX41" s="66"/>
      <c r="AY41" s="66"/>
      <c r="AZ41" s="66"/>
      <c r="BA41" s="66"/>
      <c r="BB41" s="67"/>
      <c r="BC41" s="65"/>
      <c r="BD41" s="66"/>
      <c r="BE41" s="68"/>
      <c r="BF41" s="361"/>
      <c r="BG41" s="362"/>
      <c r="BH41" s="363"/>
      <c r="BI41" s="364"/>
      <c r="BJ41" s="365"/>
      <c r="BK41" s="366"/>
      <c r="BL41" s="366"/>
      <c r="BM41" s="366"/>
      <c r="BN41" s="367"/>
    </row>
    <row r="42" spans="2:66" ht="20.25" customHeight="1" x14ac:dyDescent="0.4">
      <c r="B42" s="375"/>
      <c r="C42" s="681"/>
      <c r="D42" s="684"/>
      <c r="E42" s="314"/>
      <c r="F42" s="683"/>
      <c r="G42" s="378"/>
      <c r="H42" s="379"/>
      <c r="I42" s="90"/>
      <c r="J42" s="91">
        <f>G41</f>
        <v>0</v>
      </c>
      <c r="K42" s="90"/>
      <c r="L42" s="91">
        <f>M41</f>
        <v>0</v>
      </c>
      <c r="M42" s="382"/>
      <c r="N42" s="383"/>
      <c r="O42" s="386"/>
      <c r="P42" s="387"/>
      <c r="Q42" s="387"/>
      <c r="R42" s="379"/>
      <c r="S42" s="358"/>
      <c r="T42" s="359"/>
      <c r="U42" s="359"/>
      <c r="V42" s="359"/>
      <c r="W42" s="360"/>
      <c r="X42" s="115" t="s">
        <v>106</v>
      </c>
      <c r="Y42" s="79"/>
      <c r="Z42" s="116"/>
      <c r="AA42" s="95" t="str">
        <f>IF(AA41="","",VLOOKUP(AA41,#REF!,10,FALSE))</f>
        <v/>
      </c>
      <c r="AB42" s="96" t="str">
        <f>IF(AB41="","",VLOOKUP(AB41,#REF!,10,FALSE))</f>
        <v/>
      </c>
      <c r="AC42" s="96" t="str">
        <f>IF(AC41="","",VLOOKUP(AC41,#REF!,10,FALSE))</f>
        <v/>
      </c>
      <c r="AD42" s="96" t="str">
        <f>IF(AD41="","",VLOOKUP(AD41,#REF!,10,FALSE))</f>
        <v/>
      </c>
      <c r="AE42" s="96" t="str">
        <f>IF(AE41="","",VLOOKUP(AE41,#REF!,10,FALSE))</f>
        <v/>
      </c>
      <c r="AF42" s="96" t="str">
        <f>IF(AF41="","",VLOOKUP(AF41,#REF!,10,FALSE))</f>
        <v/>
      </c>
      <c r="AG42" s="97" t="str">
        <f>IF(AG41="","",VLOOKUP(AG41,#REF!,10,FALSE))</f>
        <v/>
      </c>
      <c r="AH42" s="95" t="str">
        <f>IF(AH41="","",VLOOKUP(AH41,#REF!,10,FALSE))</f>
        <v/>
      </c>
      <c r="AI42" s="96" t="str">
        <f>IF(AI41="","",VLOOKUP(AI41,#REF!,10,FALSE))</f>
        <v/>
      </c>
      <c r="AJ42" s="96" t="str">
        <f>IF(AJ41="","",VLOOKUP(AJ41,#REF!,10,FALSE))</f>
        <v/>
      </c>
      <c r="AK42" s="96" t="str">
        <f>IF(AK41="","",VLOOKUP(AK41,#REF!,10,FALSE))</f>
        <v/>
      </c>
      <c r="AL42" s="96" t="str">
        <f>IF(AL41="","",VLOOKUP(AL41,#REF!,10,FALSE))</f>
        <v/>
      </c>
      <c r="AM42" s="96" t="str">
        <f>IF(AM41="","",VLOOKUP(AM41,#REF!,10,FALSE))</f>
        <v/>
      </c>
      <c r="AN42" s="97" t="str">
        <f>IF(AN41="","",VLOOKUP(AN41,#REF!,10,FALSE))</f>
        <v/>
      </c>
      <c r="AO42" s="95" t="str">
        <f>IF(AO41="","",VLOOKUP(AO41,#REF!,10,FALSE))</f>
        <v/>
      </c>
      <c r="AP42" s="96" t="str">
        <f>IF(AP41="","",VLOOKUP(AP41,#REF!,10,FALSE))</f>
        <v/>
      </c>
      <c r="AQ42" s="96" t="str">
        <f>IF(AQ41="","",VLOOKUP(AQ41,#REF!,10,FALSE))</f>
        <v/>
      </c>
      <c r="AR42" s="96" t="str">
        <f>IF(AR41="","",VLOOKUP(AR41,#REF!,10,FALSE))</f>
        <v/>
      </c>
      <c r="AS42" s="96" t="str">
        <f>IF(AS41="","",VLOOKUP(AS41,#REF!,10,FALSE))</f>
        <v/>
      </c>
      <c r="AT42" s="96" t="str">
        <f>IF(AT41="","",VLOOKUP(AT41,#REF!,10,FALSE))</f>
        <v/>
      </c>
      <c r="AU42" s="97" t="str">
        <f>IF(AU41="","",VLOOKUP(AU41,#REF!,10,FALSE))</f>
        <v/>
      </c>
      <c r="AV42" s="95" t="str">
        <f>IF(AV41="","",VLOOKUP(AV41,#REF!,10,FALSE))</f>
        <v/>
      </c>
      <c r="AW42" s="96" t="str">
        <f>IF(AW41="","",VLOOKUP(AW41,#REF!,10,FALSE))</f>
        <v/>
      </c>
      <c r="AX42" s="96" t="str">
        <f>IF(AX41="","",VLOOKUP(AX41,#REF!,10,FALSE))</f>
        <v/>
      </c>
      <c r="AY42" s="96" t="str">
        <f>IF(AY41="","",VLOOKUP(AY41,#REF!,10,FALSE))</f>
        <v/>
      </c>
      <c r="AZ42" s="96" t="str">
        <f>IF(AZ41="","",VLOOKUP(AZ41,#REF!,10,FALSE))</f>
        <v/>
      </c>
      <c r="BA42" s="96" t="str">
        <f>IF(BA41="","",VLOOKUP(BA41,#REF!,10,FALSE))</f>
        <v/>
      </c>
      <c r="BB42" s="97" t="str">
        <f>IF(BB41="","",VLOOKUP(BB41,#REF!,10,FALSE))</f>
        <v/>
      </c>
      <c r="BC42" s="95" t="str">
        <f>IF(BC41="","",VLOOKUP(BC41,#REF!,10,FALSE))</f>
        <v/>
      </c>
      <c r="BD42" s="96" t="str">
        <f>IF(BD41="","",VLOOKUP(BD41,#REF!,10,FALSE))</f>
        <v/>
      </c>
      <c r="BE42" s="96" t="str">
        <f>IF(BE41="","",VLOOKUP(BE41,#REF!,10,FALSE))</f>
        <v/>
      </c>
      <c r="BF42" s="371">
        <f>IF($BI$3="４週",SUM(AA42:BB42),IF($BI$3="暦月",SUM(AA42:BE42),""))</f>
        <v>0</v>
      </c>
      <c r="BG42" s="372"/>
      <c r="BH42" s="373">
        <f>IF($BI$3="４週",BF42/4,IF($BI$3="暦月",(BF42/($BI$8/7)),""))</f>
        <v>0</v>
      </c>
      <c r="BI42" s="372"/>
      <c r="BJ42" s="368"/>
      <c r="BK42" s="369"/>
      <c r="BL42" s="369"/>
      <c r="BM42" s="369"/>
      <c r="BN42" s="370"/>
    </row>
    <row r="43" spans="2:66" ht="20.25" customHeight="1" x14ac:dyDescent="0.4">
      <c r="B43" s="374">
        <f>B41+1</f>
        <v>14</v>
      </c>
      <c r="C43" s="680"/>
      <c r="D43" s="682"/>
      <c r="E43" s="314"/>
      <c r="F43" s="683"/>
      <c r="G43" s="376"/>
      <c r="H43" s="377"/>
      <c r="I43" s="90"/>
      <c r="J43" s="91"/>
      <c r="K43" s="90"/>
      <c r="L43" s="91"/>
      <c r="M43" s="380"/>
      <c r="N43" s="381"/>
      <c r="O43" s="384"/>
      <c r="P43" s="385"/>
      <c r="Q43" s="385"/>
      <c r="R43" s="377"/>
      <c r="S43" s="358"/>
      <c r="T43" s="359"/>
      <c r="U43" s="359"/>
      <c r="V43" s="359"/>
      <c r="W43" s="360"/>
      <c r="X43" s="114" t="s">
        <v>18</v>
      </c>
      <c r="Z43" s="78"/>
      <c r="AA43" s="65"/>
      <c r="AB43" s="66"/>
      <c r="AC43" s="66"/>
      <c r="AD43" s="66"/>
      <c r="AE43" s="66"/>
      <c r="AF43" s="66"/>
      <c r="AG43" s="67"/>
      <c r="AH43" s="65"/>
      <c r="AI43" s="66"/>
      <c r="AJ43" s="66"/>
      <c r="AK43" s="66"/>
      <c r="AL43" s="66"/>
      <c r="AM43" s="66"/>
      <c r="AN43" s="67"/>
      <c r="AO43" s="65"/>
      <c r="AP43" s="66"/>
      <c r="AQ43" s="66"/>
      <c r="AR43" s="66"/>
      <c r="AS43" s="66"/>
      <c r="AT43" s="66"/>
      <c r="AU43" s="67"/>
      <c r="AV43" s="65"/>
      <c r="AW43" s="66"/>
      <c r="AX43" s="66"/>
      <c r="AY43" s="66"/>
      <c r="AZ43" s="66"/>
      <c r="BA43" s="66"/>
      <c r="BB43" s="67"/>
      <c r="BC43" s="65"/>
      <c r="BD43" s="66"/>
      <c r="BE43" s="68"/>
      <c r="BF43" s="361"/>
      <c r="BG43" s="362"/>
      <c r="BH43" s="363"/>
      <c r="BI43" s="364"/>
      <c r="BJ43" s="365"/>
      <c r="BK43" s="366"/>
      <c r="BL43" s="366"/>
      <c r="BM43" s="366"/>
      <c r="BN43" s="367"/>
    </row>
    <row r="44" spans="2:66" ht="20.25" customHeight="1" x14ac:dyDescent="0.4">
      <c r="B44" s="375"/>
      <c r="C44" s="681"/>
      <c r="D44" s="684"/>
      <c r="E44" s="314"/>
      <c r="F44" s="683"/>
      <c r="G44" s="378"/>
      <c r="H44" s="379"/>
      <c r="I44" s="90"/>
      <c r="J44" s="91">
        <f>G43</f>
        <v>0</v>
      </c>
      <c r="K44" s="90"/>
      <c r="L44" s="91">
        <f>M43</f>
        <v>0</v>
      </c>
      <c r="M44" s="382"/>
      <c r="N44" s="383"/>
      <c r="O44" s="386"/>
      <c r="P44" s="387"/>
      <c r="Q44" s="387"/>
      <c r="R44" s="379"/>
      <c r="S44" s="358"/>
      <c r="T44" s="359"/>
      <c r="U44" s="359"/>
      <c r="V44" s="359"/>
      <c r="W44" s="360"/>
      <c r="X44" s="115" t="s">
        <v>106</v>
      </c>
      <c r="Y44" s="79"/>
      <c r="Z44" s="116"/>
      <c r="AA44" s="95" t="str">
        <f>IF(AA43="","",VLOOKUP(AA43,#REF!,10,FALSE))</f>
        <v/>
      </c>
      <c r="AB44" s="96" t="str">
        <f>IF(AB43="","",VLOOKUP(AB43,#REF!,10,FALSE))</f>
        <v/>
      </c>
      <c r="AC44" s="96" t="str">
        <f>IF(AC43="","",VLOOKUP(AC43,#REF!,10,FALSE))</f>
        <v/>
      </c>
      <c r="AD44" s="96" t="str">
        <f>IF(AD43="","",VLOOKUP(AD43,#REF!,10,FALSE))</f>
        <v/>
      </c>
      <c r="AE44" s="96" t="str">
        <f>IF(AE43="","",VLOOKUP(AE43,#REF!,10,FALSE))</f>
        <v/>
      </c>
      <c r="AF44" s="96" t="str">
        <f>IF(AF43="","",VLOOKUP(AF43,#REF!,10,FALSE))</f>
        <v/>
      </c>
      <c r="AG44" s="97" t="str">
        <f>IF(AG43="","",VLOOKUP(AG43,#REF!,10,FALSE))</f>
        <v/>
      </c>
      <c r="AH44" s="95" t="str">
        <f>IF(AH43="","",VLOOKUP(AH43,#REF!,10,FALSE))</f>
        <v/>
      </c>
      <c r="AI44" s="96" t="str">
        <f>IF(AI43="","",VLOOKUP(AI43,#REF!,10,FALSE))</f>
        <v/>
      </c>
      <c r="AJ44" s="96" t="str">
        <f>IF(AJ43="","",VLOOKUP(AJ43,#REF!,10,FALSE))</f>
        <v/>
      </c>
      <c r="AK44" s="96" t="str">
        <f>IF(AK43="","",VLOOKUP(AK43,#REF!,10,FALSE))</f>
        <v/>
      </c>
      <c r="AL44" s="96" t="str">
        <f>IF(AL43="","",VLOOKUP(AL43,#REF!,10,FALSE))</f>
        <v/>
      </c>
      <c r="AM44" s="96" t="str">
        <f>IF(AM43="","",VLOOKUP(AM43,#REF!,10,FALSE))</f>
        <v/>
      </c>
      <c r="AN44" s="97" t="str">
        <f>IF(AN43="","",VLOOKUP(AN43,#REF!,10,FALSE))</f>
        <v/>
      </c>
      <c r="AO44" s="95" t="str">
        <f>IF(AO43="","",VLOOKUP(AO43,#REF!,10,FALSE))</f>
        <v/>
      </c>
      <c r="AP44" s="96" t="str">
        <f>IF(AP43="","",VLOOKUP(AP43,#REF!,10,FALSE))</f>
        <v/>
      </c>
      <c r="AQ44" s="96" t="str">
        <f>IF(AQ43="","",VLOOKUP(AQ43,#REF!,10,FALSE))</f>
        <v/>
      </c>
      <c r="AR44" s="96" t="str">
        <f>IF(AR43="","",VLOOKUP(AR43,#REF!,10,FALSE))</f>
        <v/>
      </c>
      <c r="AS44" s="96" t="str">
        <f>IF(AS43="","",VLOOKUP(AS43,#REF!,10,FALSE))</f>
        <v/>
      </c>
      <c r="AT44" s="96" t="str">
        <f>IF(AT43="","",VLOOKUP(AT43,#REF!,10,FALSE))</f>
        <v/>
      </c>
      <c r="AU44" s="97" t="str">
        <f>IF(AU43="","",VLOOKUP(AU43,#REF!,10,FALSE))</f>
        <v/>
      </c>
      <c r="AV44" s="95" t="str">
        <f>IF(AV43="","",VLOOKUP(AV43,#REF!,10,FALSE))</f>
        <v/>
      </c>
      <c r="AW44" s="96" t="str">
        <f>IF(AW43="","",VLOOKUP(AW43,#REF!,10,FALSE))</f>
        <v/>
      </c>
      <c r="AX44" s="96" t="str">
        <f>IF(AX43="","",VLOOKUP(AX43,#REF!,10,FALSE))</f>
        <v/>
      </c>
      <c r="AY44" s="96" t="str">
        <f>IF(AY43="","",VLOOKUP(AY43,#REF!,10,FALSE))</f>
        <v/>
      </c>
      <c r="AZ44" s="96" t="str">
        <f>IF(AZ43="","",VLOOKUP(AZ43,#REF!,10,FALSE))</f>
        <v/>
      </c>
      <c r="BA44" s="96" t="str">
        <f>IF(BA43="","",VLOOKUP(BA43,#REF!,10,FALSE))</f>
        <v/>
      </c>
      <c r="BB44" s="97" t="str">
        <f>IF(BB43="","",VLOOKUP(BB43,#REF!,10,FALSE))</f>
        <v/>
      </c>
      <c r="BC44" s="95" t="str">
        <f>IF(BC43="","",VLOOKUP(BC43,#REF!,10,FALSE))</f>
        <v/>
      </c>
      <c r="BD44" s="96" t="str">
        <f>IF(BD43="","",VLOOKUP(BD43,#REF!,10,FALSE))</f>
        <v/>
      </c>
      <c r="BE44" s="96" t="str">
        <f>IF(BE43="","",VLOOKUP(BE43,#REF!,10,FALSE))</f>
        <v/>
      </c>
      <c r="BF44" s="371">
        <f>IF($BI$3="４週",SUM(AA44:BB44),IF($BI$3="暦月",SUM(AA44:BE44),""))</f>
        <v>0</v>
      </c>
      <c r="BG44" s="372"/>
      <c r="BH44" s="373">
        <f>IF($BI$3="４週",BF44/4,IF($BI$3="暦月",(BF44/($BI$8/7)),""))</f>
        <v>0</v>
      </c>
      <c r="BI44" s="372"/>
      <c r="BJ44" s="368"/>
      <c r="BK44" s="369"/>
      <c r="BL44" s="369"/>
      <c r="BM44" s="369"/>
      <c r="BN44" s="370"/>
    </row>
    <row r="45" spans="2:66" ht="20.25" customHeight="1" x14ac:dyDescent="0.4">
      <c r="B45" s="374">
        <f>B43+1</f>
        <v>15</v>
      </c>
      <c r="C45" s="680"/>
      <c r="D45" s="682"/>
      <c r="E45" s="314"/>
      <c r="F45" s="683"/>
      <c r="G45" s="376"/>
      <c r="H45" s="377"/>
      <c r="I45" s="90"/>
      <c r="J45" s="91"/>
      <c r="K45" s="90"/>
      <c r="L45" s="91"/>
      <c r="M45" s="380"/>
      <c r="N45" s="381"/>
      <c r="O45" s="384"/>
      <c r="P45" s="385"/>
      <c r="Q45" s="385"/>
      <c r="R45" s="377"/>
      <c r="S45" s="358"/>
      <c r="T45" s="359"/>
      <c r="U45" s="359"/>
      <c r="V45" s="359"/>
      <c r="W45" s="360"/>
      <c r="X45" s="114" t="s">
        <v>18</v>
      </c>
      <c r="Z45" s="78"/>
      <c r="AA45" s="65"/>
      <c r="AB45" s="66"/>
      <c r="AC45" s="66"/>
      <c r="AD45" s="66"/>
      <c r="AE45" s="66"/>
      <c r="AF45" s="66"/>
      <c r="AG45" s="67"/>
      <c r="AH45" s="65"/>
      <c r="AI45" s="66"/>
      <c r="AJ45" s="66"/>
      <c r="AK45" s="66"/>
      <c r="AL45" s="66"/>
      <c r="AM45" s="66"/>
      <c r="AN45" s="67"/>
      <c r="AO45" s="65"/>
      <c r="AP45" s="66"/>
      <c r="AQ45" s="66"/>
      <c r="AR45" s="66"/>
      <c r="AS45" s="66"/>
      <c r="AT45" s="66"/>
      <c r="AU45" s="67"/>
      <c r="AV45" s="65"/>
      <c r="AW45" s="66"/>
      <c r="AX45" s="66"/>
      <c r="AY45" s="66"/>
      <c r="AZ45" s="66"/>
      <c r="BA45" s="66"/>
      <c r="BB45" s="67"/>
      <c r="BC45" s="65"/>
      <c r="BD45" s="66"/>
      <c r="BE45" s="68"/>
      <c r="BF45" s="361"/>
      <c r="BG45" s="362"/>
      <c r="BH45" s="363"/>
      <c r="BI45" s="364"/>
      <c r="BJ45" s="365"/>
      <c r="BK45" s="366"/>
      <c r="BL45" s="366"/>
      <c r="BM45" s="366"/>
      <c r="BN45" s="367"/>
    </row>
    <row r="46" spans="2:66" ht="20.25" customHeight="1" x14ac:dyDescent="0.4">
      <c r="B46" s="375"/>
      <c r="C46" s="681"/>
      <c r="D46" s="684"/>
      <c r="E46" s="314"/>
      <c r="F46" s="683"/>
      <c r="G46" s="378"/>
      <c r="H46" s="379"/>
      <c r="I46" s="90"/>
      <c r="J46" s="91">
        <f>G45</f>
        <v>0</v>
      </c>
      <c r="K46" s="90"/>
      <c r="L46" s="91">
        <f>M45</f>
        <v>0</v>
      </c>
      <c r="M46" s="382"/>
      <c r="N46" s="383"/>
      <c r="O46" s="386"/>
      <c r="P46" s="387"/>
      <c r="Q46" s="387"/>
      <c r="R46" s="379"/>
      <c r="S46" s="358"/>
      <c r="T46" s="359"/>
      <c r="U46" s="359"/>
      <c r="V46" s="359"/>
      <c r="W46" s="360"/>
      <c r="X46" s="115" t="s">
        <v>106</v>
      </c>
      <c r="Y46" s="79"/>
      <c r="Z46" s="116"/>
      <c r="AA46" s="95" t="str">
        <f>IF(AA45="","",VLOOKUP(AA45,#REF!,10,FALSE))</f>
        <v/>
      </c>
      <c r="AB46" s="96" t="str">
        <f>IF(AB45="","",VLOOKUP(AB45,#REF!,10,FALSE))</f>
        <v/>
      </c>
      <c r="AC46" s="96" t="str">
        <f>IF(AC45="","",VLOOKUP(AC45,#REF!,10,FALSE))</f>
        <v/>
      </c>
      <c r="AD46" s="96" t="str">
        <f>IF(AD45="","",VLOOKUP(AD45,#REF!,10,FALSE))</f>
        <v/>
      </c>
      <c r="AE46" s="96" t="str">
        <f>IF(AE45="","",VLOOKUP(AE45,#REF!,10,FALSE))</f>
        <v/>
      </c>
      <c r="AF46" s="96" t="str">
        <f>IF(AF45="","",VLOOKUP(AF45,#REF!,10,FALSE))</f>
        <v/>
      </c>
      <c r="AG46" s="97" t="str">
        <f>IF(AG45="","",VLOOKUP(AG45,#REF!,10,FALSE))</f>
        <v/>
      </c>
      <c r="AH46" s="95" t="str">
        <f>IF(AH45="","",VLOOKUP(AH45,#REF!,10,FALSE))</f>
        <v/>
      </c>
      <c r="AI46" s="96" t="str">
        <f>IF(AI45="","",VLOOKUP(AI45,#REF!,10,FALSE))</f>
        <v/>
      </c>
      <c r="AJ46" s="96" t="str">
        <f>IF(AJ45="","",VLOOKUP(AJ45,#REF!,10,FALSE))</f>
        <v/>
      </c>
      <c r="AK46" s="96" t="str">
        <f>IF(AK45="","",VLOOKUP(AK45,#REF!,10,FALSE))</f>
        <v/>
      </c>
      <c r="AL46" s="96" t="str">
        <f>IF(AL45="","",VLOOKUP(AL45,#REF!,10,FALSE))</f>
        <v/>
      </c>
      <c r="AM46" s="96" t="str">
        <f>IF(AM45="","",VLOOKUP(AM45,#REF!,10,FALSE))</f>
        <v/>
      </c>
      <c r="AN46" s="97" t="str">
        <f>IF(AN45="","",VLOOKUP(AN45,#REF!,10,FALSE))</f>
        <v/>
      </c>
      <c r="AO46" s="95" t="str">
        <f>IF(AO45="","",VLOOKUP(AO45,#REF!,10,FALSE))</f>
        <v/>
      </c>
      <c r="AP46" s="96" t="str">
        <f>IF(AP45="","",VLOOKUP(AP45,#REF!,10,FALSE))</f>
        <v/>
      </c>
      <c r="AQ46" s="96" t="str">
        <f>IF(AQ45="","",VLOOKUP(AQ45,#REF!,10,FALSE))</f>
        <v/>
      </c>
      <c r="AR46" s="96" t="str">
        <f>IF(AR45="","",VLOOKUP(AR45,#REF!,10,FALSE))</f>
        <v/>
      </c>
      <c r="AS46" s="96" t="str">
        <f>IF(AS45="","",VLOOKUP(AS45,#REF!,10,FALSE))</f>
        <v/>
      </c>
      <c r="AT46" s="96" t="str">
        <f>IF(AT45="","",VLOOKUP(AT45,#REF!,10,FALSE))</f>
        <v/>
      </c>
      <c r="AU46" s="97" t="str">
        <f>IF(AU45="","",VLOOKUP(AU45,#REF!,10,FALSE))</f>
        <v/>
      </c>
      <c r="AV46" s="95" t="str">
        <f>IF(AV45="","",VLOOKUP(AV45,#REF!,10,FALSE))</f>
        <v/>
      </c>
      <c r="AW46" s="96" t="str">
        <f>IF(AW45="","",VLOOKUP(AW45,#REF!,10,FALSE))</f>
        <v/>
      </c>
      <c r="AX46" s="96" t="str">
        <f>IF(AX45="","",VLOOKUP(AX45,#REF!,10,FALSE))</f>
        <v/>
      </c>
      <c r="AY46" s="96" t="str">
        <f>IF(AY45="","",VLOOKUP(AY45,#REF!,10,FALSE))</f>
        <v/>
      </c>
      <c r="AZ46" s="96" t="str">
        <f>IF(AZ45="","",VLOOKUP(AZ45,#REF!,10,FALSE))</f>
        <v/>
      </c>
      <c r="BA46" s="96" t="str">
        <f>IF(BA45="","",VLOOKUP(BA45,#REF!,10,FALSE))</f>
        <v/>
      </c>
      <c r="BB46" s="97" t="str">
        <f>IF(BB45="","",VLOOKUP(BB45,#REF!,10,FALSE))</f>
        <v/>
      </c>
      <c r="BC46" s="95" t="str">
        <f>IF(BC45="","",VLOOKUP(BC45,#REF!,10,FALSE))</f>
        <v/>
      </c>
      <c r="BD46" s="96" t="str">
        <f>IF(BD45="","",VLOOKUP(BD45,#REF!,10,FALSE))</f>
        <v/>
      </c>
      <c r="BE46" s="96" t="str">
        <f>IF(BE45="","",VLOOKUP(BE45,#REF!,10,FALSE))</f>
        <v/>
      </c>
      <c r="BF46" s="371">
        <f>IF($BI$3="４週",SUM(AA46:BB46),IF($BI$3="暦月",SUM(AA46:BE46),""))</f>
        <v>0</v>
      </c>
      <c r="BG46" s="372"/>
      <c r="BH46" s="373">
        <f>IF($BI$3="４週",BF46/4,IF($BI$3="暦月",(BF46/($BI$8/7)),""))</f>
        <v>0</v>
      </c>
      <c r="BI46" s="372"/>
      <c r="BJ46" s="368"/>
      <c r="BK46" s="369"/>
      <c r="BL46" s="369"/>
      <c r="BM46" s="369"/>
      <c r="BN46" s="370"/>
    </row>
    <row r="47" spans="2:66" ht="20.25" customHeight="1" x14ac:dyDescent="0.4">
      <c r="B47" s="374">
        <f>B45+1</f>
        <v>16</v>
      </c>
      <c r="C47" s="680"/>
      <c r="D47" s="682"/>
      <c r="E47" s="314"/>
      <c r="F47" s="683"/>
      <c r="G47" s="376"/>
      <c r="H47" s="377"/>
      <c r="I47" s="90"/>
      <c r="J47" s="91"/>
      <c r="K47" s="90"/>
      <c r="L47" s="91"/>
      <c r="M47" s="380"/>
      <c r="N47" s="381"/>
      <c r="O47" s="384"/>
      <c r="P47" s="385"/>
      <c r="Q47" s="385"/>
      <c r="R47" s="377"/>
      <c r="S47" s="358"/>
      <c r="T47" s="359"/>
      <c r="U47" s="359"/>
      <c r="V47" s="359"/>
      <c r="W47" s="360"/>
      <c r="X47" s="114" t="s">
        <v>18</v>
      </c>
      <c r="Z47" s="78"/>
      <c r="AA47" s="65"/>
      <c r="AB47" s="66"/>
      <c r="AC47" s="66"/>
      <c r="AD47" s="66"/>
      <c r="AE47" s="66"/>
      <c r="AF47" s="66"/>
      <c r="AG47" s="67"/>
      <c r="AH47" s="65"/>
      <c r="AI47" s="66"/>
      <c r="AJ47" s="66"/>
      <c r="AK47" s="66"/>
      <c r="AL47" s="66"/>
      <c r="AM47" s="66"/>
      <c r="AN47" s="67"/>
      <c r="AO47" s="65"/>
      <c r="AP47" s="66"/>
      <c r="AQ47" s="66"/>
      <c r="AR47" s="66"/>
      <c r="AS47" s="66"/>
      <c r="AT47" s="66"/>
      <c r="AU47" s="67"/>
      <c r="AV47" s="65"/>
      <c r="AW47" s="66"/>
      <c r="AX47" s="66"/>
      <c r="AY47" s="66"/>
      <c r="AZ47" s="66"/>
      <c r="BA47" s="66"/>
      <c r="BB47" s="67"/>
      <c r="BC47" s="65"/>
      <c r="BD47" s="66"/>
      <c r="BE47" s="68"/>
      <c r="BF47" s="361"/>
      <c r="BG47" s="362"/>
      <c r="BH47" s="363"/>
      <c r="BI47" s="364"/>
      <c r="BJ47" s="365"/>
      <c r="BK47" s="366"/>
      <c r="BL47" s="366"/>
      <c r="BM47" s="366"/>
      <c r="BN47" s="367"/>
    </row>
    <row r="48" spans="2:66" ht="20.25" customHeight="1" x14ac:dyDescent="0.4">
      <c r="B48" s="375"/>
      <c r="C48" s="681"/>
      <c r="D48" s="684"/>
      <c r="E48" s="314"/>
      <c r="F48" s="683"/>
      <c r="G48" s="378"/>
      <c r="H48" s="379"/>
      <c r="I48" s="90"/>
      <c r="J48" s="91">
        <f>G47</f>
        <v>0</v>
      </c>
      <c r="K48" s="90"/>
      <c r="L48" s="91">
        <f>M47</f>
        <v>0</v>
      </c>
      <c r="M48" s="382"/>
      <c r="N48" s="383"/>
      <c r="O48" s="386"/>
      <c r="P48" s="387"/>
      <c r="Q48" s="387"/>
      <c r="R48" s="379"/>
      <c r="S48" s="358"/>
      <c r="T48" s="359"/>
      <c r="U48" s="359"/>
      <c r="V48" s="359"/>
      <c r="W48" s="360"/>
      <c r="X48" s="115" t="s">
        <v>106</v>
      </c>
      <c r="Y48" s="79"/>
      <c r="Z48" s="116"/>
      <c r="AA48" s="95" t="str">
        <f>IF(AA47="","",VLOOKUP(AA47,#REF!,10,FALSE))</f>
        <v/>
      </c>
      <c r="AB48" s="96" t="str">
        <f>IF(AB47="","",VLOOKUP(AB47,#REF!,10,FALSE))</f>
        <v/>
      </c>
      <c r="AC48" s="96" t="str">
        <f>IF(AC47="","",VLOOKUP(AC47,#REF!,10,FALSE))</f>
        <v/>
      </c>
      <c r="AD48" s="96" t="str">
        <f>IF(AD47="","",VLOOKUP(AD47,#REF!,10,FALSE))</f>
        <v/>
      </c>
      <c r="AE48" s="96" t="str">
        <f>IF(AE47="","",VLOOKUP(AE47,#REF!,10,FALSE))</f>
        <v/>
      </c>
      <c r="AF48" s="96" t="str">
        <f>IF(AF47="","",VLOOKUP(AF47,#REF!,10,FALSE))</f>
        <v/>
      </c>
      <c r="AG48" s="97" t="str">
        <f>IF(AG47="","",VLOOKUP(AG47,#REF!,10,FALSE))</f>
        <v/>
      </c>
      <c r="AH48" s="95" t="str">
        <f>IF(AH47="","",VLOOKUP(AH47,#REF!,10,FALSE))</f>
        <v/>
      </c>
      <c r="AI48" s="96" t="str">
        <f>IF(AI47="","",VLOOKUP(AI47,#REF!,10,FALSE))</f>
        <v/>
      </c>
      <c r="AJ48" s="96" t="str">
        <f>IF(AJ47="","",VLOOKUP(AJ47,#REF!,10,FALSE))</f>
        <v/>
      </c>
      <c r="AK48" s="96" t="str">
        <f>IF(AK47="","",VLOOKUP(AK47,#REF!,10,FALSE))</f>
        <v/>
      </c>
      <c r="AL48" s="96" t="str">
        <f>IF(AL47="","",VLOOKUP(AL47,#REF!,10,FALSE))</f>
        <v/>
      </c>
      <c r="AM48" s="96" t="str">
        <f>IF(AM47="","",VLOOKUP(AM47,#REF!,10,FALSE))</f>
        <v/>
      </c>
      <c r="AN48" s="97" t="str">
        <f>IF(AN47="","",VLOOKUP(AN47,#REF!,10,FALSE))</f>
        <v/>
      </c>
      <c r="AO48" s="95" t="str">
        <f>IF(AO47="","",VLOOKUP(AO47,#REF!,10,FALSE))</f>
        <v/>
      </c>
      <c r="AP48" s="96" t="str">
        <f>IF(AP47="","",VLOOKUP(AP47,#REF!,10,FALSE))</f>
        <v/>
      </c>
      <c r="AQ48" s="96" t="str">
        <f>IF(AQ47="","",VLOOKUP(AQ47,#REF!,10,FALSE))</f>
        <v/>
      </c>
      <c r="AR48" s="96" t="str">
        <f>IF(AR47="","",VLOOKUP(AR47,#REF!,10,FALSE))</f>
        <v/>
      </c>
      <c r="AS48" s="96" t="str">
        <f>IF(AS47="","",VLOOKUP(AS47,#REF!,10,FALSE))</f>
        <v/>
      </c>
      <c r="AT48" s="96" t="str">
        <f>IF(AT47="","",VLOOKUP(AT47,#REF!,10,FALSE))</f>
        <v/>
      </c>
      <c r="AU48" s="97" t="str">
        <f>IF(AU47="","",VLOOKUP(AU47,#REF!,10,FALSE))</f>
        <v/>
      </c>
      <c r="AV48" s="95" t="str">
        <f>IF(AV47="","",VLOOKUP(AV47,#REF!,10,FALSE))</f>
        <v/>
      </c>
      <c r="AW48" s="96" t="str">
        <f>IF(AW47="","",VLOOKUP(AW47,#REF!,10,FALSE))</f>
        <v/>
      </c>
      <c r="AX48" s="96" t="str">
        <f>IF(AX47="","",VLOOKUP(AX47,#REF!,10,FALSE))</f>
        <v/>
      </c>
      <c r="AY48" s="96" t="str">
        <f>IF(AY47="","",VLOOKUP(AY47,#REF!,10,FALSE))</f>
        <v/>
      </c>
      <c r="AZ48" s="96" t="str">
        <f>IF(AZ47="","",VLOOKUP(AZ47,#REF!,10,FALSE))</f>
        <v/>
      </c>
      <c r="BA48" s="96" t="str">
        <f>IF(BA47="","",VLOOKUP(BA47,#REF!,10,FALSE))</f>
        <v/>
      </c>
      <c r="BB48" s="97" t="str">
        <f>IF(BB47="","",VLOOKUP(BB47,#REF!,10,FALSE))</f>
        <v/>
      </c>
      <c r="BC48" s="95" t="str">
        <f>IF(BC47="","",VLOOKUP(BC47,#REF!,10,FALSE))</f>
        <v/>
      </c>
      <c r="BD48" s="96" t="str">
        <f>IF(BD47="","",VLOOKUP(BD47,#REF!,10,FALSE))</f>
        <v/>
      </c>
      <c r="BE48" s="96" t="str">
        <f>IF(BE47="","",VLOOKUP(BE47,#REF!,10,FALSE))</f>
        <v/>
      </c>
      <c r="BF48" s="371">
        <f>IF($BI$3="４週",SUM(AA48:BB48),IF($BI$3="暦月",SUM(AA48:BE48),""))</f>
        <v>0</v>
      </c>
      <c r="BG48" s="372"/>
      <c r="BH48" s="373">
        <f>IF($BI$3="４週",BF48/4,IF($BI$3="暦月",(BF48/($BI$8/7)),""))</f>
        <v>0</v>
      </c>
      <c r="BI48" s="372"/>
      <c r="BJ48" s="368"/>
      <c r="BK48" s="369"/>
      <c r="BL48" s="369"/>
      <c r="BM48" s="369"/>
      <c r="BN48" s="370"/>
    </row>
    <row r="49" spans="2:66" ht="20.25" customHeight="1" x14ac:dyDescent="0.4">
      <c r="B49" s="374">
        <f>B47+1</f>
        <v>17</v>
      </c>
      <c r="C49" s="680"/>
      <c r="D49" s="682"/>
      <c r="E49" s="314"/>
      <c r="F49" s="683"/>
      <c r="G49" s="376"/>
      <c r="H49" s="377"/>
      <c r="I49" s="90"/>
      <c r="J49" s="91"/>
      <c r="K49" s="90"/>
      <c r="L49" s="91"/>
      <c r="M49" s="380"/>
      <c r="N49" s="381"/>
      <c r="O49" s="384"/>
      <c r="P49" s="385"/>
      <c r="Q49" s="385"/>
      <c r="R49" s="377"/>
      <c r="S49" s="358"/>
      <c r="T49" s="359"/>
      <c r="U49" s="359"/>
      <c r="V49" s="359"/>
      <c r="W49" s="360"/>
      <c r="X49" s="114" t="s">
        <v>18</v>
      </c>
      <c r="Z49" s="78"/>
      <c r="AA49" s="65"/>
      <c r="AB49" s="66"/>
      <c r="AC49" s="66"/>
      <c r="AD49" s="66"/>
      <c r="AE49" s="66"/>
      <c r="AF49" s="66"/>
      <c r="AG49" s="67"/>
      <c r="AH49" s="65"/>
      <c r="AI49" s="66"/>
      <c r="AJ49" s="66"/>
      <c r="AK49" s="66"/>
      <c r="AL49" s="66"/>
      <c r="AM49" s="66"/>
      <c r="AN49" s="67"/>
      <c r="AO49" s="65"/>
      <c r="AP49" s="66"/>
      <c r="AQ49" s="66"/>
      <c r="AR49" s="66"/>
      <c r="AS49" s="66"/>
      <c r="AT49" s="66"/>
      <c r="AU49" s="67"/>
      <c r="AV49" s="65"/>
      <c r="AW49" s="66"/>
      <c r="AX49" s="66"/>
      <c r="AY49" s="66"/>
      <c r="AZ49" s="66"/>
      <c r="BA49" s="66"/>
      <c r="BB49" s="67"/>
      <c r="BC49" s="65"/>
      <c r="BD49" s="66"/>
      <c r="BE49" s="68"/>
      <c r="BF49" s="361"/>
      <c r="BG49" s="362"/>
      <c r="BH49" s="363"/>
      <c r="BI49" s="364"/>
      <c r="BJ49" s="365"/>
      <c r="BK49" s="366"/>
      <c r="BL49" s="366"/>
      <c r="BM49" s="366"/>
      <c r="BN49" s="367"/>
    </row>
    <row r="50" spans="2:66" ht="20.25" customHeight="1" thickBot="1" x14ac:dyDescent="0.45">
      <c r="B50" s="413"/>
      <c r="C50" s="689"/>
      <c r="D50" s="690"/>
      <c r="E50" s="691"/>
      <c r="F50" s="692"/>
      <c r="G50" s="414"/>
      <c r="H50" s="415"/>
      <c r="I50" s="109"/>
      <c r="J50" s="110">
        <f>G49</f>
        <v>0</v>
      </c>
      <c r="K50" s="109"/>
      <c r="L50" s="110">
        <f>M49</f>
        <v>0</v>
      </c>
      <c r="M50" s="416"/>
      <c r="N50" s="417"/>
      <c r="O50" s="418"/>
      <c r="P50" s="419"/>
      <c r="Q50" s="419"/>
      <c r="R50" s="415"/>
      <c r="S50" s="404"/>
      <c r="T50" s="405"/>
      <c r="U50" s="405"/>
      <c r="V50" s="405"/>
      <c r="W50" s="406"/>
      <c r="X50" s="111" t="s">
        <v>106</v>
      </c>
      <c r="Y50" s="112"/>
      <c r="Z50" s="113"/>
      <c r="AA50" s="98" t="str">
        <f>IF(AA49="","",VLOOKUP(AA49,#REF!,10,FALSE))</f>
        <v/>
      </c>
      <c r="AB50" s="99" t="str">
        <f>IF(AB49="","",VLOOKUP(AB49,#REF!,10,FALSE))</f>
        <v/>
      </c>
      <c r="AC50" s="99" t="str">
        <f>IF(AC49="","",VLOOKUP(AC49,#REF!,10,FALSE))</f>
        <v/>
      </c>
      <c r="AD50" s="99" t="str">
        <f>IF(AD49="","",VLOOKUP(AD49,#REF!,10,FALSE))</f>
        <v/>
      </c>
      <c r="AE50" s="99" t="str">
        <f>IF(AE49="","",VLOOKUP(AE49,#REF!,10,FALSE))</f>
        <v/>
      </c>
      <c r="AF50" s="99" t="str">
        <f>IF(AF49="","",VLOOKUP(AF49,#REF!,10,FALSE))</f>
        <v/>
      </c>
      <c r="AG50" s="100" t="str">
        <f>IF(AG49="","",VLOOKUP(AG49,#REF!,10,FALSE))</f>
        <v/>
      </c>
      <c r="AH50" s="98" t="str">
        <f>IF(AH49="","",VLOOKUP(AH49,#REF!,10,FALSE))</f>
        <v/>
      </c>
      <c r="AI50" s="99" t="str">
        <f>IF(AI49="","",VLOOKUP(AI49,#REF!,10,FALSE))</f>
        <v/>
      </c>
      <c r="AJ50" s="99" t="str">
        <f>IF(AJ49="","",VLOOKUP(AJ49,#REF!,10,FALSE))</f>
        <v/>
      </c>
      <c r="AK50" s="99" t="str">
        <f>IF(AK49="","",VLOOKUP(AK49,#REF!,10,FALSE))</f>
        <v/>
      </c>
      <c r="AL50" s="99" t="str">
        <f>IF(AL49="","",VLOOKUP(AL49,#REF!,10,FALSE))</f>
        <v/>
      </c>
      <c r="AM50" s="99" t="str">
        <f>IF(AM49="","",VLOOKUP(AM49,#REF!,10,FALSE))</f>
        <v/>
      </c>
      <c r="AN50" s="100" t="str">
        <f>IF(AN49="","",VLOOKUP(AN49,#REF!,10,FALSE))</f>
        <v/>
      </c>
      <c r="AO50" s="98" t="str">
        <f>IF(AO49="","",VLOOKUP(AO49,#REF!,10,FALSE))</f>
        <v/>
      </c>
      <c r="AP50" s="99" t="str">
        <f>IF(AP49="","",VLOOKUP(AP49,#REF!,10,FALSE))</f>
        <v/>
      </c>
      <c r="AQ50" s="99" t="str">
        <f>IF(AQ49="","",VLOOKUP(AQ49,#REF!,10,FALSE))</f>
        <v/>
      </c>
      <c r="AR50" s="99" t="str">
        <f>IF(AR49="","",VLOOKUP(AR49,#REF!,10,FALSE))</f>
        <v/>
      </c>
      <c r="AS50" s="99" t="str">
        <f>IF(AS49="","",VLOOKUP(AS49,#REF!,10,FALSE))</f>
        <v/>
      </c>
      <c r="AT50" s="99" t="str">
        <f>IF(AT49="","",VLOOKUP(AT49,#REF!,10,FALSE))</f>
        <v/>
      </c>
      <c r="AU50" s="100" t="str">
        <f>IF(AU49="","",VLOOKUP(AU49,#REF!,10,FALSE))</f>
        <v/>
      </c>
      <c r="AV50" s="98" t="str">
        <f>IF(AV49="","",VLOOKUP(AV49,#REF!,10,FALSE))</f>
        <v/>
      </c>
      <c r="AW50" s="99" t="str">
        <f>IF(AW49="","",VLOOKUP(AW49,#REF!,10,FALSE))</f>
        <v/>
      </c>
      <c r="AX50" s="99" t="str">
        <f>IF(AX49="","",VLOOKUP(AX49,#REF!,10,FALSE))</f>
        <v/>
      </c>
      <c r="AY50" s="99" t="str">
        <f>IF(AY49="","",VLOOKUP(AY49,#REF!,10,FALSE))</f>
        <v/>
      </c>
      <c r="AZ50" s="99" t="str">
        <f>IF(AZ49="","",VLOOKUP(AZ49,#REF!,10,FALSE))</f>
        <v/>
      </c>
      <c r="BA50" s="99" t="str">
        <f>IF(BA49="","",VLOOKUP(BA49,#REF!,10,FALSE))</f>
        <v/>
      </c>
      <c r="BB50" s="100" t="str">
        <f>IF(BB49="","",VLOOKUP(BB49,#REF!,10,FALSE))</f>
        <v/>
      </c>
      <c r="BC50" s="98" t="str">
        <f>IF(BC49="","",VLOOKUP(BC49,#REF!,10,FALSE))</f>
        <v/>
      </c>
      <c r="BD50" s="99" t="str">
        <f>IF(BD49="","",VLOOKUP(BD49,#REF!,10,FALSE))</f>
        <v/>
      </c>
      <c r="BE50" s="99" t="str">
        <f>IF(BE49="","",VLOOKUP(BE49,#REF!,10,FALSE))</f>
        <v/>
      </c>
      <c r="BF50" s="410">
        <f>IF($BI$3="４週",SUM(AA50:BB50),IF($BI$3="暦月",SUM(AA50:BE50),""))</f>
        <v>0</v>
      </c>
      <c r="BG50" s="411"/>
      <c r="BH50" s="412">
        <f>IF($BI$3="４週",BF50/4,IF($BI$3="暦月",(BF50/($BI$8/7)),""))</f>
        <v>0</v>
      </c>
      <c r="BI50" s="411"/>
      <c r="BJ50" s="407"/>
      <c r="BK50" s="408"/>
      <c r="BL50" s="408"/>
      <c r="BM50" s="408"/>
      <c r="BN50" s="409"/>
    </row>
    <row r="51" spans="2:66" ht="20.25" customHeight="1" x14ac:dyDescent="0.4">
      <c r="B51" s="29"/>
      <c r="C51" s="29"/>
      <c r="D51" s="29"/>
      <c r="E51" s="29"/>
      <c r="F51" s="29"/>
      <c r="G51" s="36"/>
      <c r="H51" s="36"/>
      <c r="I51" s="36"/>
      <c r="J51" s="36"/>
      <c r="K51" s="36"/>
      <c r="L51" s="36"/>
      <c r="M51" s="101"/>
      <c r="N51" s="101"/>
      <c r="O51" s="36"/>
      <c r="P51" s="36"/>
      <c r="Q51" s="36"/>
      <c r="R51" s="36"/>
      <c r="S51" s="102"/>
      <c r="T51" s="102"/>
      <c r="U51" s="102"/>
      <c r="V51" s="37"/>
      <c r="W51" s="37"/>
      <c r="X51" s="37"/>
      <c r="Y51" s="38"/>
      <c r="Z51" s="39"/>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1"/>
      <c r="BI51" s="41"/>
      <c r="BJ51" s="102"/>
      <c r="BK51" s="102"/>
      <c r="BL51" s="102"/>
      <c r="BM51" s="102"/>
      <c r="BN51" s="102"/>
    </row>
    <row r="52" spans="2:66" ht="20.25" customHeight="1" x14ac:dyDescent="0.4">
      <c r="B52" s="29"/>
      <c r="C52" s="29"/>
      <c r="D52" s="29"/>
      <c r="E52" s="29"/>
      <c r="F52" s="29"/>
      <c r="G52" s="36"/>
      <c r="H52" s="36"/>
      <c r="I52" s="36"/>
      <c r="J52" s="36"/>
      <c r="K52" s="36"/>
      <c r="L52" s="36"/>
      <c r="M52" s="285"/>
      <c r="N52" s="2" t="s">
        <v>330</v>
      </c>
      <c r="O52" s="2"/>
      <c r="P52" s="2"/>
      <c r="Q52" s="2"/>
      <c r="R52" s="2"/>
      <c r="S52" s="2"/>
      <c r="T52" s="2"/>
      <c r="U52" s="2"/>
      <c r="V52" s="2"/>
      <c r="W52" s="2"/>
      <c r="X52" s="22"/>
      <c r="Y52" s="2"/>
      <c r="Z52" s="2"/>
      <c r="AA52" s="2"/>
      <c r="AB52" s="2"/>
      <c r="AC52" s="2"/>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7"/>
      <c r="BI52" s="41"/>
      <c r="BJ52" s="102"/>
      <c r="BK52" s="102"/>
      <c r="BL52" s="102"/>
      <c r="BM52" s="102"/>
      <c r="BN52" s="102"/>
    </row>
    <row r="53" spans="2:66" ht="20.25" customHeight="1" x14ac:dyDescent="0.4">
      <c r="B53" s="29"/>
      <c r="C53" s="29"/>
      <c r="D53" s="29"/>
      <c r="E53" s="29"/>
      <c r="F53" s="29"/>
      <c r="G53" s="36"/>
      <c r="H53" s="36"/>
      <c r="I53" s="36"/>
      <c r="J53" s="36"/>
      <c r="K53" s="36"/>
      <c r="L53" s="36"/>
      <c r="M53" s="285"/>
      <c r="N53" s="2"/>
      <c r="O53" s="2" t="s">
        <v>276</v>
      </c>
      <c r="P53" s="2"/>
      <c r="Q53" s="2"/>
      <c r="R53" s="2"/>
      <c r="S53" s="2"/>
      <c r="T53" s="2"/>
      <c r="U53" s="2"/>
      <c r="V53" s="2"/>
      <c r="W53" s="2"/>
      <c r="X53" s="22"/>
      <c r="Y53" s="2"/>
      <c r="Z53" s="2"/>
      <c r="AA53" s="2"/>
      <c r="AB53" s="2"/>
      <c r="AC53" s="2"/>
      <c r="AD53" s="286"/>
      <c r="AE53" s="2" t="s">
        <v>277</v>
      </c>
      <c r="AF53" s="2"/>
      <c r="AG53" s="2"/>
      <c r="AH53" s="2"/>
      <c r="AI53" s="2"/>
      <c r="AJ53" s="2"/>
      <c r="AK53" s="2"/>
      <c r="AL53" s="2"/>
      <c r="AM53" s="2"/>
      <c r="AN53" s="22"/>
      <c r="AO53" s="2"/>
      <c r="AP53" s="2"/>
      <c r="AQ53" s="2"/>
      <c r="AR53" s="2"/>
      <c r="AS53" s="286"/>
      <c r="AT53" s="286"/>
      <c r="AU53" s="2" t="s">
        <v>278</v>
      </c>
      <c r="AV53" s="286"/>
      <c r="AW53" s="286"/>
      <c r="AX53" s="286"/>
      <c r="AY53" s="286"/>
      <c r="AZ53" s="286"/>
      <c r="BA53" s="286"/>
      <c r="BB53" s="286"/>
      <c r="BC53" s="286"/>
      <c r="BD53" s="286"/>
      <c r="BE53" s="286"/>
      <c r="BF53" s="286"/>
      <c r="BG53" s="286"/>
      <c r="BH53" s="287"/>
      <c r="BI53" s="41"/>
      <c r="BJ53" s="646"/>
      <c r="BK53" s="646"/>
      <c r="BL53" s="646"/>
      <c r="BM53" s="646"/>
      <c r="BN53" s="102"/>
    </row>
    <row r="54" spans="2:66" ht="20.25" customHeight="1" x14ac:dyDescent="0.4">
      <c r="B54" s="29"/>
      <c r="C54" s="29"/>
      <c r="D54" s="29"/>
      <c r="E54" s="29"/>
      <c r="F54" s="29"/>
      <c r="G54" s="36"/>
      <c r="H54" s="36"/>
      <c r="I54" s="36"/>
      <c r="J54" s="36"/>
      <c r="K54" s="36"/>
      <c r="L54" s="36"/>
      <c r="M54" s="285"/>
      <c r="N54" s="2"/>
      <c r="O54" s="647" t="s">
        <v>279</v>
      </c>
      <c r="P54" s="647"/>
      <c r="Q54" s="647" t="s">
        <v>280</v>
      </c>
      <c r="R54" s="647"/>
      <c r="S54" s="647"/>
      <c r="T54" s="647"/>
      <c r="U54" s="2"/>
      <c r="V54" s="437" t="s">
        <v>281</v>
      </c>
      <c r="W54" s="437"/>
      <c r="X54" s="437"/>
      <c r="Y54" s="437"/>
      <c r="Z54" s="2"/>
      <c r="AA54" s="288" t="s">
        <v>282</v>
      </c>
      <c r="AB54" s="288"/>
      <c r="AC54" s="2"/>
      <c r="AD54" s="286"/>
      <c r="AE54" s="647" t="s">
        <v>279</v>
      </c>
      <c r="AF54" s="647"/>
      <c r="AG54" s="647" t="s">
        <v>280</v>
      </c>
      <c r="AH54" s="647"/>
      <c r="AI54" s="647"/>
      <c r="AJ54" s="647"/>
      <c r="AK54" s="2"/>
      <c r="AL54" s="437" t="s">
        <v>281</v>
      </c>
      <c r="AM54" s="437"/>
      <c r="AN54" s="437"/>
      <c r="AO54" s="437"/>
      <c r="AP54" s="2"/>
      <c r="AQ54" s="288" t="s">
        <v>282</v>
      </c>
      <c r="AR54" s="288"/>
      <c r="AS54" s="286"/>
      <c r="AT54" s="286"/>
      <c r="AU54" s="286"/>
      <c r="AV54" s="286"/>
      <c r="AW54" s="286"/>
      <c r="AX54" s="286"/>
      <c r="AY54" s="286"/>
      <c r="AZ54" s="286"/>
      <c r="BA54" s="286"/>
      <c r="BB54" s="286"/>
      <c r="BC54" s="286"/>
      <c r="BD54" s="286"/>
      <c r="BE54" s="286"/>
      <c r="BF54" s="286"/>
      <c r="BG54" s="286"/>
      <c r="BH54" s="287"/>
      <c r="BI54" s="41"/>
      <c r="BJ54" s="655"/>
      <c r="BK54" s="655"/>
      <c r="BL54" s="655"/>
      <c r="BM54" s="655"/>
      <c r="BN54" s="102"/>
    </row>
    <row r="55" spans="2:66" ht="20.25" customHeight="1" x14ac:dyDescent="0.4">
      <c r="B55" s="29"/>
      <c r="C55" s="29"/>
      <c r="D55" s="29"/>
      <c r="E55" s="29"/>
      <c r="F55" s="29"/>
      <c r="G55" s="36"/>
      <c r="H55" s="36"/>
      <c r="I55" s="36"/>
      <c r="J55" s="36"/>
      <c r="K55" s="36"/>
      <c r="L55" s="36"/>
      <c r="M55" s="285"/>
      <c r="N55" s="2"/>
      <c r="O55" s="580"/>
      <c r="P55" s="580"/>
      <c r="Q55" s="580" t="s">
        <v>283</v>
      </c>
      <c r="R55" s="580"/>
      <c r="S55" s="580" t="s">
        <v>284</v>
      </c>
      <c r="T55" s="580"/>
      <c r="U55" s="2"/>
      <c r="V55" s="580" t="s">
        <v>283</v>
      </c>
      <c r="W55" s="580"/>
      <c r="X55" s="580" t="s">
        <v>284</v>
      </c>
      <c r="Y55" s="580"/>
      <c r="Z55" s="2"/>
      <c r="AA55" s="288" t="s">
        <v>285</v>
      </c>
      <c r="AB55" s="288"/>
      <c r="AC55" s="2"/>
      <c r="AD55" s="286"/>
      <c r="AE55" s="580"/>
      <c r="AF55" s="580"/>
      <c r="AG55" s="580" t="s">
        <v>283</v>
      </c>
      <c r="AH55" s="580"/>
      <c r="AI55" s="580" t="s">
        <v>284</v>
      </c>
      <c r="AJ55" s="580"/>
      <c r="AK55" s="2"/>
      <c r="AL55" s="580" t="s">
        <v>283</v>
      </c>
      <c r="AM55" s="580"/>
      <c r="AN55" s="580" t="s">
        <v>284</v>
      </c>
      <c r="AO55" s="580"/>
      <c r="AP55" s="2"/>
      <c r="AQ55" s="288" t="s">
        <v>285</v>
      </c>
      <c r="AR55" s="288"/>
      <c r="AS55" s="286"/>
      <c r="AT55" s="286"/>
      <c r="AU55" s="288" t="s">
        <v>155</v>
      </c>
      <c r="AV55" s="288"/>
      <c r="AW55" s="288"/>
      <c r="AX55" s="288"/>
      <c r="AY55" s="2"/>
      <c r="AZ55" s="288" t="s">
        <v>154</v>
      </c>
      <c r="BA55" s="288"/>
      <c r="BB55" s="288"/>
      <c r="BC55" s="288"/>
      <c r="BD55" s="2"/>
      <c r="BE55" s="580" t="s">
        <v>286</v>
      </c>
      <c r="BF55" s="580"/>
      <c r="BG55" s="580"/>
      <c r="BH55" s="580"/>
      <c r="BI55" s="41"/>
      <c r="BJ55" s="648"/>
      <c r="BK55" s="648"/>
      <c r="BL55" s="648"/>
      <c r="BM55" s="648"/>
      <c r="BN55" s="102"/>
    </row>
    <row r="56" spans="2:66" ht="20.25" customHeight="1" x14ac:dyDescent="0.4">
      <c r="B56" s="29"/>
      <c r="C56" s="29"/>
      <c r="D56" s="29"/>
      <c r="E56" s="29"/>
      <c r="F56" s="29"/>
      <c r="G56" s="36"/>
      <c r="H56" s="36"/>
      <c r="I56" s="36"/>
      <c r="J56" s="36"/>
      <c r="K56" s="36"/>
      <c r="L56" s="36"/>
      <c r="M56" s="285"/>
      <c r="N56" s="2"/>
      <c r="O56" s="649" t="s">
        <v>6</v>
      </c>
      <c r="P56" s="649"/>
      <c r="Q56" s="650">
        <f>SUMIFS($BF$17:$BF$50,$J$17:$J$50,"看護職員",$L$17:$L$50,"A")</f>
        <v>0</v>
      </c>
      <c r="R56" s="650"/>
      <c r="S56" s="651">
        <f>SUMIFS($BH$17:$BH$50,$J$17:$J$50,"看護職員",$L$17:$L$50,"A")</f>
        <v>0</v>
      </c>
      <c r="T56" s="651"/>
      <c r="U56" s="289"/>
      <c r="V56" s="652">
        <v>0</v>
      </c>
      <c r="W56" s="652"/>
      <c r="X56" s="652">
        <v>0</v>
      </c>
      <c r="Y56" s="652"/>
      <c r="Z56" s="289"/>
      <c r="AA56" s="653">
        <v>0</v>
      </c>
      <c r="AB56" s="654"/>
      <c r="AC56" s="2"/>
      <c r="AD56" s="286"/>
      <c r="AE56" s="649" t="s">
        <v>6</v>
      </c>
      <c r="AF56" s="649"/>
      <c r="AG56" s="650">
        <f>SUMIFS($BF$17:$BF$50,$J$17:$J$50,"介護職員",$L$17:$L$50,"A")</f>
        <v>0</v>
      </c>
      <c r="AH56" s="650"/>
      <c r="AI56" s="651">
        <f>SUMIFS($BH$17:$BH$50,$J$17:$J$50,"介護職員",$L$17:$L$50,"A")</f>
        <v>0</v>
      </c>
      <c r="AJ56" s="651"/>
      <c r="AK56" s="289"/>
      <c r="AL56" s="652">
        <v>0</v>
      </c>
      <c r="AM56" s="652"/>
      <c r="AN56" s="652">
        <v>0</v>
      </c>
      <c r="AO56" s="652"/>
      <c r="AP56" s="289"/>
      <c r="AQ56" s="653">
        <v>0</v>
      </c>
      <c r="AR56" s="654"/>
      <c r="AS56" s="286"/>
      <c r="AT56" s="286"/>
      <c r="AU56" s="657">
        <f>Y70</f>
        <v>0</v>
      </c>
      <c r="AV56" s="649"/>
      <c r="AW56" s="649"/>
      <c r="AX56" s="649"/>
      <c r="AY56" s="140" t="s">
        <v>287</v>
      </c>
      <c r="AZ56" s="657">
        <f>AO70</f>
        <v>0</v>
      </c>
      <c r="BA56" s="649"/>
      <c r="BB56" s="649"/>
      <c r="BC56" s="649"/>
      <c r="BD56" s="140" t="s">
        <v>288</v>
      </c>
      <c r="BE56" s="656">
        <f>ROUNDDOWN(AU56+AZ56,1)</f>
        <v>0</v>
      </c>
      <c r="BF56" s="656"/>
      <c r="BG56" s="656"/>
      <c r="BH56" s="656"/>
      <c r="BI56" s="41"/>
      <c r="BJ56" s="290"/>
      <c r="BK56" s="290"/>
      <c r="BL56" s="290"/>
      <c r="BM56" s="290"/>
      <c r="BN56" s="102"/>
    </row>
    <row r="57" spans="2:66" ht="20.25" customHeight="1" x14ac:dyDescent="0.4">
      <c r="B57" s="29"/>
      <c r="C57" s="29"/>
      <c r="D57" s="29"/>
      <c r="E57" s="29"/>
      <c r="F57" s="29"/>
      <c r="G57" s="36"/>
      <c r="H57" s="36"/>
      <c r="I57" s="36"/>
      <c r="J57" s="36"/>
      <c r="K57" s="36"/>
      <c r="L57" s="36"/>
      <c r="M57" s="285"/>
      <c r="N57" s="2"/>
      <c r="O57" s="649" t="s">
        <v>7</v>
      </c>
      <c r="P57" s="649"/>
      <c r="Q57" s="650">
        <f>SUMIFS($BF$17:$BF$50,$J$17:$J$50,"看護職員",$L$17:$L$50,"B")</f>
        <v>0</v>
      </c>
      <c r="R57" s="650"/>
      <c r="S57" s="651">
        <f>SUMIFS($BH$17:$BH$50,$J$17:$J$50,"看護職員",$L$17:$L$50,"B")</f>
        <v>0</v>
      </c>
      <c r="T57" s="651"/>
      <c r="U57" s="289"/>
      <c r="V57" s="652">
        <v>0</v>
      </c>
      <c r="W57" s="652"/>
      <c r="X57" s="652">
        <v>0</v>
      </c>
      <c r="Y57" s="652"/>
      <c r="Z57" s="289"/>
      <c r="AA57" s="653">
        <v>0</v>
      </c>
      <c r="AB57" s="654"/>
      <c r="AC57" s="2"/>
      <c r="AD57" s="286"/>
      <c r="AE57" s="649" t="s">
        <v>7</v>
      </c>
      <c r="AF57" s="649"/>
      <c r="AG57" s="650">
        <f>SUMIFS($BF$17:$BF$50,$J$17:$J$50,"介護職員",$L$17:$L$50,"B")</f>
        <v>0</v>
      </c>
      <c r="AH57" s="650"/>
      <c r="AI57" s="651">
        <f>SUMIFS($BH$17:$BH$50,$J$17:$J$50,"介護職員",$L$17:$L$50,"B")</f>
        <v>0</v>
      </c>
      <c r="AJ57" s="651"/>
      <c r="AK57" s="289"/>
      <c r="AL57" s="652">
        <v>0</v>
      </c>
      <c r="AM57" s="652"/>
      <c r="AN57" s="652">
        <v>0</v>
      </c>
      <c r="AO57" s="652"/>
      <c r="AP57" s="289"/>
      <c r="AQ57" s="653">
        <v>0</v>
      </c>
      <c r="AR57" s="654"/>
      <c r="AS57" s="286"/>
      <c r="AT57" s="286"/>
      <c r="AU57" s="286"/>
      <c r="AV57" s="286"/>
      <c r="AW57" s="286"/>
      <c r="AX57" s="286"/>
      <c r="AY57" s="286"/>
      <c r="AZ57" s="286"/>
      <c r="BA57" s="286"/>
      <c r="BB57" s="286"/>
      <c r="BC57" s="286"/>
      <c r="BD57" s="286"/>
      <c r="BE57" s="286"/>
      <c r="BF57" s="286"/>
      <c r="BG57" s="286"/>
      <c r="BH57" s="287"/>
      <c r="BI57" s="41"/>
      <c r="BJ57" s="102"/>
      <c r="BK57" s="102"/>
      <c r="BL57" s="102"/>
      <c r="BM57" s="102"/>
      <c r="BN57" s="102"/>
    </row>
    <row r="58" spans="2:66" ht="20.25" customHeight="1" x14ac:dyDescent="0.4">
      <c r="B58" s="29"/>
      <c r="C58" s="29"/>
      <c r="D58" s="29"/>
      <c r="E58" s="29"/>
      <c r="F58" s="29"/>
      <c r="G58" s="36"/>
      <c r="H58" s="36"/>
      <c r="I58" s="36"/>
      <c r="J58" s="36"/>
      <c r="K58" s="36"/>
      <c r="L58" s="36"/>
      <c r="M58" s="285"/>
      <c r="N58" s="2"/>
      <c r="O58" s="649" t="s">
        <v>8</v>
      </c>
      <c r="P58" s="649"/>
      <c r="Q58" s="650">
        <f>SUMIFS($BF$17:$BF$50,$J$17:$J$50,"看護職員",$L$17:$L$50,"C")</f>
        <v>0</v>
      </c>
      <c r="R58" s="650"/>
      <c r="S58" s="651">
        <f>SUMIFS($BH$17:$BH$50,$J$17:$J$50,"看護職員",$L$17:$L$50,"C")</f>
        <v>0</v>
      </c>
      <c r="T58" s="651"/>
      <c r="U58" s="289"/>
      <c r="V58" s="652">
        <v>0</v>
      </c>
      <c r="W58" s="652"/>
      <c r="X58" s="658">
        <v>0</v>
      </c>
      <c r="Y58" s="658"/>
      <c r="Z58" s="289"/>
      <c r="AA58" s="659" t="s">
        <v>35</v>
      </c>
      <c r="AB58" s="660"/>
      <c r="AC58" s="2"/>
      <c r="AD58" s="286"/>
      <c r="AE58" s="649" t="s">
        <v>8</v>
      </c>
      <c r="AF58" s="649"/>
      <c r="AG58" s="650">
        <f>SUMIFS($BF$17:$BF$50,$J$17:$J$50,"介護職員",$L$17:$L$50,"C")</f>
        <v>0</v>
      </c>
      <c r="AH58" s="650"/>
      <c r="AI58" s="651">
        <f>SUMIFS($BH$17:$BH$50,$J$17:$J$50,"介護職員",$L$17:$L$50,"C")</f>
        <v>0</v>
      </c>
      <c r="AJ58" s="651"/>
      <c r="AK58" s="289"/>
      <c r="AL58" s="652">
        <v>0</v>
      </c>
      <c r="AM58" s="652"/>
      <c r="AN58" s="658">
        <v>0</v>
      </c>
      <c r="AO58" s="658"/>
      <c r="AP58" s="289"/>
      <c r="AQ58" s="659" t="s">
        <v>35</v>
      </c>
      <c r="AR58" s="660"/>
      <c r="AS58" s="286"/>
      <c r="AT58" s="286"/>
      <c r="AU58" s="286"/>
      <c r="AV58" s="286"/>
      <c r="AW58" s="286"/>
      <c r="AX58" s="286"/>
      <c r="AY58" s="286"/>
      <c r="AZ58" s="286"/>
      <c r="BA58" s="286"/>
      <c r="BB58" s="286"/>
      <c r="BC58" s="286"/>
      <c r="BD58" s="286"/>
      <c r="BE58" s="286"/>
      <c r="BF58" s="286"/>
      <c r="BG58" s="286"/>
      <c r="BH58" s="287"/>
      <c r="BI58" s="41"/>
      <c r="BJ58" s="102"/>
      <c r="BK58" s="102"/>
      <c r="BL58" s="102"/>
      <c r="BM58" s="102"/>
      <c r="BN58" s="102"/>
    </row>
    <row r="59" spans="2:66" ht="20.25" customHeight="1" x14ac:dyDescent="0.4">
      <c r="B59" s="29"/>
      <c r="C59" s="29"/>
      <c r="D59" s="29"/>
      <c r="E59" s="29"/>
      <c r="F59" s="29"/>
      <c r="G59" s="36"/>
      <c r="H59" s="36"/>
      <c r="I59" s="36"/>
      <c r="J59" s="36"/>
      <c r="K59" s="36"/>
      <c r="L59" s="36"/>
      <c r="M59" s="285"/>
      <c r="N59" s="2"/>
      <c r="O59" s="649" t="s">
        <v>9</v>
      </c>
      <c r="P59" s="649"/>
      <c r="Q59" s="650">
        <f>SUMIFS($BF$17:$BF$50,$J$17:$J$50,"看護職員",$L$17:$L$50,"D")</f>
        <v>0</v>
      </c>
      <c r="R59" s="650"/>
      <c r="S59" s="651">
        <f>SUMIFS($BH$17:$BH$50,$J$17:$J$50,"看護職員",$L$17:$L$50,"D")</f>
        <v>0</v>
      </c>
      <c r="T59" s="651"/>
      <c r="U59" s="289"/>
      <c r="V59" s="652">
        <v>0</v>
      </c>
      <c r="W59" s="652"/>
      <c r="X59" s="658">
        <v>0</v>
      </c>
      <c r="Y59" s="658"/>
      <c r="Z59" s="289"/>
      <c r="AA59" s="659" t="s">
        <v>35</v>
      </c>
      <c r="AB59" s="660"/>
      <c r="AC59" s="2"/>
      <c r="AD59" s="286"/>
      <c r="AE59" s="649" t="s">
        <v>9</v>
      </c>
      <c r="AF59" s="649"/>
      <c r="AG59" s="650">
        <f>SUMIFS($BF$17:$BF$50,$J$17:$J$50,"介護職員",$L$17:$L$50,"D")</f>
        <v>0</v>
      </c>
      <c r="AH59" s="650"/>
      <c r="AI59" s="651">
        <f>SUMIFS($BH$17:$BH$50,$J$17:$J$50,"介護職員",$L$17:$L$50,"D")</f>
        <v>0</v>
      </c>
      <c r="AJ59" s="651"/>
      <c r="AK59" s="289"/>
      <c r="AL59" s="652">
        <v>0</v>
      </c>
      <c r="AM59" s="652"/>
      <c r="AN59" s="658">
        <v>0</v>
      </c>
      <c r="AO59" s="658"/>
      <c r="AP59" s="289"/>
      <c r="AQ59" s="659" t="s">
        <v>35</v>
      </c>
      <c r="AR59" s="660"/>
      <c r="AS59" s="286"/>
      <c r="AT59" s="286"/>
      <c r="AU59" s="2" t="s">
        <v>289</v>
      </c>
      <c r="AV59" s="2"/>
      <c r="AW59" s="2"/>
      <c r="AX59" s="2"/>
      <c r="AY59" s="2"/>
      <c r="AZ59" s="2"/>
      <c r="BA59" s="286"/>
      <c r="BB59" s="286"/>
      <c r="BC59" s="286"/>
      <c r="BD59" s="286"/>
      <c r="BE59" s="286"/>
      <c r="BF59" s="286"/>
      <c r="BG59" s="286"/>
      <c r="BH59" s="287"/>
      <c r="BI59" s="41"/>
      <c r="BJ59" s="102"/>
      <c r="BK59" s="102"/>
      <c r="BL59" s="102"/>
      <c r="BM59" s="102"/>
      <c r="BN59" s="102"/>
    </row>
    <row r="60" spans="2:66" ht="20.25" customHeight="1" x14ac:dyDescent="0.4">
      <c r="B60" s="29"/>
      <c r="C60" s="29"/>
      <c r="D60" s="29"/>
      <c r="E60" s="29"/>
      <c r="F60" s="29"/>
      <c r="G60" s="36"/>
      <c r="H60" s="36"/>
      <c r="I60" s="36"/>
      <c r="J60" s="36"/>
      <c r="K60" s="36"/>
      <c r="L60" s="36"/>
      <c r="M60" s="285"/>
      <c r="N60" s="2"/>
      <c r="O60" s="649" t="s">
        <v>286</v>
      </c>
      <c r="P60" s="649"/>
      <c r="Q60" s="650">
        <f>SUM(Q56:R59)</f>
        <v>0</v>
      </c>
      <c r="R60" s="650"/>
      <c r="S60" s="651">
        <f>SUM(S56:T59)</f>
        <v>0</v>
      </c>
      <c r="T60" s="651"/>
      <c r="U60" s="289"/>
      <c r="V60" s="650">
        <f>SUM(V56:W59)</f>
        <v>0</v>
      </c>
      <c r="W60" s="650"/>
      <c r="X60" s="651">
        <f>SUM(X56:Y59)</f>
        <v>0</v>
      </c>
      <c r="Y60" s="651"/>
      <c r="Z60" s="289"/>
      <c r="AA60" s="661">
        <f>SUM(AA56:AB57)</f>
        <v>0</v>
      </c>
      <c r="AB60" s="662"/>
      <c r="AC60" s="2"/>
      <c r="AD60" s="286"/>
      <c r="AE60" s="649" t="s">
        <v>286</v>
      </c>
      <c r="AF60" s="649"/>
      <c r="AG60" s="650">
        <f>SUM(AG56:AH59)</f>
        <v>0</v>
      </c>
      <c r="AH60" s="650"/>
      <c r="AI60" s="651">
        <f>SUM(AI56:AJ59)</f>
        <v>0</v>
      </c>
      <c r="AJ60" s="651"/>
      <c r="AK60" s="289"/>
      <c r="AL60" s="650">
        <f>SUM(AL56:AM59)</f>
        <v>0</v>
      </c>
      <c r="AM60" s="650"/>
      <c r="AN60" s="651">
        <f>SUM(AN56:AO59)</f>
        <v>0</v>
      </c>
      <c r="AO60" s="651"/>
      <c r="AP60" s="289"/>
      <c r="AQ60" s="661">
        <f>SUM(AQ56:AR57)</f>
        <v>0</v>
      </c>
      <c r="AR60" s="662"/>
      <c r="AS60" s="286"/>
      <c r="AT60" s="286"/>
      <c r="AU60" s="649" t="s">
        <v>4</v>
      </c>
      <c r="AV60" s="649"/>
      <c r="AW60" s="649" t="s">
        <v>5</v>
      </c>
      <c r="AX60" s="649"/>
      <c r="AY60" s="649"/>
      <c r="AZ60" s="649"/>
      <c r="BA60" s="286"/>
      <c r="BB60" s="286"/>
      <c r="BC60" s="286"/>
      <c r="BD60" s="286"/>
      <c r="BE60" s="286"/>
      <c r="BF60" s="286"/>
      <c r="BG60" s="286"/>
      <c r="BH60" s="287"/>
      <c r="BI60" s="41"/>
      <c r="BJ60" s="102"/>
      <c r="BK60" s="102"/>
      <c r="BL60" s="102"/>
      <c r="BM60" s="102"/>
      <c r="BN60" s="102"/>
    </row>
    <row r="61" spans="2:66" ht="20.25" customHeight="1" x14ac:dyDescent="0.4">
      <c r="B61" s="29"/>
      <c r="C61" s="29"/>
      <c r="D61" s="29"/>
      <c r="E61" s="29"/>
      <c r="F61" s="29"/>
      <c r="G61" s="36"/>
      <c r="H61" s="36"/>
      <c r="I61" s="36"/>
      <c r="J61" s="36"/>
      <c r="K61" s="36"/>
      <c r="L61" s="36"/>
      <c r="M61" s="285"/>
      <c r="N61" s="285"/>
      <c r="O61" s="291"/>
      <c r="P61" s="291"/>
      <c r="Q61" s="291"/>
      <c r="R61" s="291"/>
      <c r="S61" s="292"/>
      <c r="T61" s="292"/>
      <c r="U61" s="292"/>
      <c r="V61" s="206"/>
      <c r="W61" s="206"/>
      <c r="X61" s="206"/>
      <c r="Y61" s="206"/>
      <c r="Z61" s="293"/>
      <c r="AA61" s="286"/>
      <c r="AB61" s="286"/>
      <c r="AC61" s="286"/>
      <c r="AD61" s="286"/>
      <c r="AE61" s="291"/>
      <c r="AF61" s="291"/>
      <c r="AG61" s="291"/>
      <c r="AH61" s="291"/>
      <c r="AI61" s="292"/>
      <c r="AJ61" s="292"/>
      <c r="AK61" s="292"/>
      <c r="AL61" s="206"/>
      <c r="AM61" s="206"/>
      <c r="AN61" s="206"/>
      <c r="AO61" s="206"/>
      <c r="AP61" s="293"/>
      <c r="AQ61" s="286"/>
      <c r="AR61" s="286"/>
      <c r="AS61" s="286"/>
      <c r="AT61" s="286"/>
      <c r="AU61" s="649" t="s">
        <v>6</v>
      </c>
      <c r="AV61" s="649"/>
      <c r="AW61" s="649" t="s">
        <v>74</v>
      </c>
      <c r="AX61" s="649"/>
      <c r="AY61" s="649"/>
      <c r="AZ61" s="649"/>
      <c r="BA61" s="286"/>
      <c r="BB61" s="286"/>
      <c r="BC61" s="286"/>
      <c r="BD61" s="286"/>
      <c r="BE61" s="286"/>
      <c r="BF61" s="286"/>
      <c r="BG61" s="286"/>
      <c r="BH61" s="287"/>
      <c r="BI61" s="41"/>
      <c r="BJ61" s="102"/>
      <c r="BK61" s="102"/>
      <c r="BL61" s="102"/>
      <c r="BM61" s="102"/>
      <c r="BN61" s="102"/>
    </row>
    <row r="62" spans="2:66" ht="20.25" customHeight="1" x14ac:dyDescent="0.4">
      <c r="B62" s="29"/>
      <c r="C62" s="29"/>
      <c r="D62" s="29"/>
      <c r="E62" s="29"/>
      <c r="F62" s="29"/>
      <c r="G62" s="36"/>
      <c r="H62" s="36"/>
      <c r="I62" s="36"/>
      <c r="J62" s="36"/>
      <c r="K62" s="36"/>
      <c r="L62" s="36"/>
      <c r="M62" s="285"/>
      <c r="N62" s="285"/>
      <c r="O62" s="22" t="s">
        <v>290</v>
      </c>
      <c r="P62" s="2"/>
      <c r="Q62" s="2"/>
      <c r="R62" s="2"/>
      <c r="S62" s="2"/>
      <c r="T62" s="2"/>
      <c r="U62" s="138" t="s">
        <v>291</v>
      </c>
      <c r="V62" s="666" t="s">
        <v>292</v>
      </c>
      <c r="W62" s="667"/>
      <c r="X62" s="138"/>
      <c r="Y62" s="138"/>
      <c r="Z62" s="2"/>
      <c r="AA62" s="2"/>
      <c r="AB62" s="2"/>
      <c r="AC62" s="286"/>
      <c r="AD62" s="286"/>
      <c r="AE62" s="22" t="s">
        <v>290</v>
      </c>
      <c r="AF62" s="2"/>
      <c r="AG62" s="2"/>
      <c r="AH62" s="2"/>
      <c r="AI62" s="2"/>
      <c r="AJ62" s="2"/>
      <c r="AK62" s="138" t="s">
        <v>291</v>
      </c>
      <c r="AL62" s="668" t="str">
        <f>V62</f>
        <v>週</v>
      </c>
      <c r="AM62" s="669"/>
      <c r="AN62" s="138"/>
      <c r="AO62" s="138"/>
      <c r="AP62" s="2"/>
      <c r="AQ62" s="2"/>
      <c r="AR62" s="2"/>
      <c r="AS62" s="286"/>
      <c r="AT62" s="286"/>
      <c r="AU62" s="649" t="s">
        <v>7</v>
      </c>
      <c r="AV62" s="649"/>
      <c r="AW62" s="649" t="s">
        <v>75</v>
      </c>
      <c r="AX62" s="649"/>
      <c r="AY62" s="649"/>
      <c r="AZ62" s="649"/>
      <c r="BA62" s="286"/>
      <c r="BB62" s="286"/>
      <c r="BC62" s="286"/>
      <c r="BD62" s="286"/>
      <c r="BE62" s="286"/>
      <c r="BF62" s="286"/>
      <c r="BG62" s="286"/>
      <c r="BH62" s="287"/>
      <c r="BI62" s="41"/>
      <c r="BJ62" s="102"/>
      <c r="BK62" s="102"/>
      <c r="BL62" s="102"/>
      <c r="BM62" s="102"/>
      <c r="BN62" s="102"/>
    </row>
    <row r="63" spans="2:66" ht="20.25" customHeight="1" x14ac:dyDescent="0.4">
      <c r="B63" s="29"/>
      <c r="C63" s="29"/>
      <c r="D63" s="29"/>
      <c r="E63" s="29"/>
      <c r="F63" s="29"/>
      <c r="G63" s="36"/>
      <c r="H63" s="36"/>
      <c r="I63" s="36"/>
      <c r="J63" s="36"/>
      <c r="K63" s="36"/>
      <c r="L63" s="36"/>
      <c r="M63" s="285"/>
      <c r="N63" s="285"/>
      <c r="O63" s="2" t="s">
        <v>293</v>
      </c>
      <c r="P63" s="2"/>
      <c r="Q63" s="2"/>
      <c r="R63" s="2"/>
      <c r="S63" s="2"/>
      <c r="T63" s="2" t="s">
        <v>294</v>
      </c>
      <c r="U63" s="2"/>
      <c r="V63" s="2"/>
      <c r="W63" s="2"/>
      <c r="X63" s="22"/>
      <c r="Y63" s="2"/>
      <c r="Z63" s="2"/>
      <c r="AA63" s="2"/>
      <c r="AB63" s="2"/>
      <c r="AC63" s="286"/>
      <c r="AD63" s="286"/>
      <c r="AE63" s="2" t="s">
        <v>293</v>
      </c>
      <c r="AF63" s="2"/>
      <c r="AG63" s="2"/>
      <c r="AH63" s="2"/>
      <c r="AI63" s="2"/>
      <c r="AJ63" s="2" t="s">
        <v>294</v>
      </c>
      <c r="AK63" s="2"/>
      <c r="AL63" s="2"/>
      <c r="AM63" s="2"/>
      <c r="AN63" s="22"/>
      <c r="AO63" s="2"/>
      <c r="AP63" s="2"/>
      <c r="AQ63" s="2"/>
      <c r="AR63" s="2"/>
      <c r="AS63" s="286"/>
      <c r="AT63" s="286"/>
      <c r="AU63" s="649" t="s">
        <v>8</v>
      </c>
      <c r="AV63" s="649"/>
      <c r="AW63" s="649" t="s">
        <v>76</v>
      </c>
      <c r="AX63" s="649"/>
      <c r="AY63" s="649"/>
      <c r="AZ63" s="649"/>
      <c r="BA63" s="286"/>
      <c r="BB63" s="286"/>
      <c r="BC63" s="286"/>
      <c r="BD63" s="286"/>
      <c r="BE63" s="286"/>
      <c r="BF63" s="286"/>
      <c r="BG63" s="286"/>
      <c r="BH63" s="287"/>
      <c r="BI63" s="41"/>
      <c r="BJ63" s="102"/>
      <c r="BK63" s="102"/>
      <c r="BL63" s="102"/>
      <c r="BM63" s="102"/>
      <c r="BN63" s="102"/>
    </row>
    <row r="64" spans="2:66" ht="20.25" customHeight="1" x14ac:dyDescent="0.4">
      <c r="B64" s="29"/>
      <c r="C64" s="29"/>
      <c r="D64" s="29"/>
      <c r="E64" s="29"/>
      <c r="F64" s="29"/>
      <c r="G64" s="36"/>
      <c r="H64" s="36"/>
      <c r="I64" s="36"/>
      <c r="J64" s="36"/>
      <c r="K64" s="36"/>
      <c r="L64" s="36"/>
      <c r="M64" s="285"/>
      <c r="N64" s="285"/>
      <c r="O64" s="2" t="str">
        <f>IF($V$62="週","対象時間数（週平均）","対象時間数（当月合計）")</f>
        <v>対象時間数（週平均）</v>
      </c>
      <c r="P64" s="2"/>
      <c r="Q64" s="2"/>
      <c r="R64" s="2"/>
      <c r="S64" s="2"/>
      <c r="T64" s="2" t="str">
        <f>IF($V$62="週","週に勤務すべき時間数","当月に勤務すべき時間数")</f>
        <v>週に勤務すべき時間数</v>
      </c>
      <c r="U64" s="2"/>
      <c r="V64" s="2"/>
      <c r="W64" s="2"/>
      <c r="X64" s="22"/>
      <c r="Y64" s="2" t="s">
        <v>295</v>
      </c>
      <c r="Z64" s="2"/>
      <c r="AA64" s="2"/>
      <c r="AB64" s="2"/>
      <c r="AC64" s="286"/>
      <c r="AD64" s="286"/>
      <c r="AE64" s="2" t="str">
        <f>IF(AL62="週","対象時間数（週平均）","対象時間数（当月合計）")</f>
        <v>対象時間数（週平均）</v>
      </c>
      <c r="AF64" s="2"/>
      <c r="AG64" s="2"/>
      <c r="AH64" s="2"/>
      <c r="AI64" s="2"/>
      <c r="AJ64" s="2" t="str">
        <f>IF($AL$62="週","週に勤務すべき時間数","当月に勤務すべき時間数")</f>
        <v>週に勤務すべき時間数</v>
      </c>
      <c r="AK64" s="2"/>
      <c r="AL64" s="2"/>
      <c r="AM64" s="2"/>
      <c r="AN64" s="22"/>
      <c r="AO64" s="2" t="s">
        <v>295</v>
      </c>
      <c r="AP64" s="2"/>
      <c r="AQ64" s="2"/>
      <c r="AR64" s="2"/>
      <c r="AS64" s="286"/>
      <c r="AT64" s="286"/>
      <c r="AU64" s="649" t="s">
        <v>9</v>
      </c>
      <c r="AV64" s="649"/>
      <c r="AW64" s="649" t="s">
        <v>296</v>
      </c>
      <c r="AX64" s="649"/>
      <c r="AY64" s="649"/>
      <c r="AZ64" s="649"/>
      <c r="BA64" s="286"/>
      <c r="BB64" s="286"/>
      <c r="BC64" s="286"/>
      <c r="BD64" s="286"/>
      <c r="BE64" s="286"/>
      <c r="BF64" s="286"/>
      <c r="BG64" s="286"/>
      <c r="BH64" s="287"/>
      <c r="BI64" s="41"/>
      <c r="BJ64" s="102"/>
      <c r="BK64" s="102"/>
      <c r="BL64" s="102"/>
      <c r="BM64" s="102"/>
      <c r="BN64" s="102"/>
    </row>
    <row r="65" spans="13:60" ht="20.25" customHeight="1" x14ac:dyDescent="0.4">
      <c r="M65" s="2"/>
      <c r="N65" s="2"/>
      <c r="O65" s="670">
        <f>IF($V$62="週",X60,V60)</f>
        <v>0</v>
      </c>
      <c r="P65" s="670"/>
      <c r="Q65" s="670"/>
      <c r="R65" s="670"/>
      <c r="S65" s="140" t="s">
        <v>297</v>
      </c>
      <c r="T65" s="649">
        <f>IF($V$62="週",$BE$6,$BI$6)</f>
        <v>40</v>
      </c>
      <c r="U65" s="649"/>
      <c r="V65" s="649"/>
      <c r="W65" s="649"/>
      <c r="X65" s="140" t="s">
        <v>288</v>
      </c>
      <c r="Y65" s="663">
        <f>ROUNDDOWN(O65/T65,1)</f>
        <v>0</v>
      </c>
      <c r="Z65" s="663"/>
      <c r="AA65" s="663"/>
      <c r="AB65" s="663"/>
      <c r="AC65" s="2"/>
      <c r="AD65" s="2"/>
      <c r="AE65" s="670">
        <f>IF($AL$62="週",AN60,AL60)</f>
        <v>0</v>
      </c>
      <c r="AF65" s="670"/>
      <c r="AG65" s="670"/>
      <c r="AH65" s="670"/>
      <c r="AI65" s="140" t="s">
        <v>297</v>
      </c>
      <c r="AJ65" s="649">
        <f>IF($AL$62="週",$BE$6,$BI$6)</f>
        <v>40</v>
      </c>
      <c r="AK65" s="649"/>
      <c r="AL65" s="649"/>
      <c r="AM65" s="649"/>
      <c r="AN65" s="140" t="s">
        <v>288</v>
      </c>
      <c r="AO65" s="663">
        <f>ROUNDDOWN(AE65/AJ65,1)</f>
        <v>0</v>
      </c>
      <c r="AP65" s="663"/>
      <c r="AQ65" s="663"/>
      <c r="AR65" s="663"/>
      <c r="AS65" s="2"/>
      <c r="AT65" s="2"/>
      <c r="AU65" s="2"/>
      <c r="AV65" s="2"/>
      <c r="AW65" s="2"/>
      <c r="AX65" s="2"/>
      <c r="AY65" s="2"/>
      <c r="AZ65" s="2"/>
      <c r="BA65" s="2"/>
      <c r="BB65" s="2"/>
      <c r="BC65" s="2"/>
      <c r="BD65" s="2"/>
      <c r="BE65" s="2"/>
      <c r="BF65" s="2"/>
      <c r="BG65" s="2"/>
      <c r="BH65" s="2"/>
    </row>
    <row r="66" spans="13:60" ht="20.25" customHeight="1" x14ac:dyDescent="0.4">
      <c r="M66" s="2"/>
      <c r="N66" s="2"/>
      <c r="O66" s="2"/>
      <c r="P66" s="2"/>
      <c r="Q66" s="2"/>
      <c r="R66" s="2"/>
      <c r="S66" s="2"/>
      <c r="T66" s="2"/>
      <c r="U66" s="2"/>
      <c r="V66" s="2"/>
      <c r="W66" s="2"/>
      <c r="X66" s="22"/>
      <c r="Y66" s="2" t="s">
        <v>298</v>
      </c>
      <c r="Z66" s="2"/>
      <c r="AA66" s="2"/>
      <c r="AB66" s="2"/>
      <c r="AC66" s="2"/>
      <c r="AD66" s="2"/>
      <c r="AE66" s="2"/>
      <c r="AF66" s="2"/>
      <c r="AG66" s="2"/>
      <c r="AH66" s="2"/>
      <c r="AI66" s="2"/>
      <c r="AJ66" s="2"/>
      <c r="AK66" s="2"/>
      <c r="AL66" s="2"/>
      <c r="AM66" s="2"/>
      <c r="AN66" s="22"/>
      <c r="AO66" s="2" t="s">
        <v>298</v>
      </c>
      <c r="AP66" s="2"/>
      <c r="AQ66" s="2"/>
      <c r="AR66" s="2"/>
      <c r="AS66" s="2"/>
      <c r="AT66" s="2"/>
      <c r="AU66" s="2"/>
      <c r="AV66" s="2"/>
      <c r="AW66" s="2"/>
      <c r="AX66" s="2"/>
      <c r="AY66" s="2"/>
      <c r="AZ66" s="2"/>
      <c r="BA66" s="2"/>
      <c r="BB66" s="2"/>
      <c r="BC66" s="2"/>
      <c r="BD66" s="2"/>
      <c r="BE66" s="2"/>
      <c r="BF66" s="2"/>
      <c r="BG66" s="2"/>
      <c r="BH66" s="2"/>
    </row>
    <row r="67" spans="13:60" ht="20.25" customHeight="1" x14ac:dyDescent="0.4">
      <c r="M67" s="2"/>
      <c r="N67" s="2"/>
      <c r="O67" s="2" t="s">
        <v>299</v>
      </c>
      <c r="P67" s="2"/>
      <c r="Q67" s="2"/>
      <c r="R67" s="2"/>
      <c r="S67" s="2"/>
      <c r="T67" s="2"/>
      <c r="U67" s="2"/>
      <c r="V67" s="2"/>
      <c r="W67" s="2"/>
      <c r="X67" s="22"/>
      <c r="Y67" s="2"/>
      <c r="Z67" s="2"/>
      <c r="AA67" s="2"/>
      <c r="AB67" s="2"/>
      <c r="AC67" s="2"/>
      <c r="AD67" s="2"/>
      <c r="AE67" s="2" t="s">
        <v>300</v>
      </c>
      <c r="AF67" s="2"/>
      <c r="AG67" s="2"/>
      <c r="AH67" s="2"/>
      <c r="AI67" s="2"/>
      <c r="AJ67" s="2"/>
      <c r="AK67" s="2"/>
      <c r="AL67" s="2"/>
      <c r="AM67" s="2"/>
      <c r="AN67" s="22"/>
      <c r="AO67" s="2"/>
      <c r="AP67" s="2"/>
      <c r="AQ67" s="2"/>
      <c r="AR67" s="2"/>
      <c r="AS67" s="2"/>
      <c r="AT67" s="2"/>
      <c r="AU67" s="2"/>
      <c r="AV67" s="2"/>
      <c r="AW67" s="2"/>
      <c r="AX67" s="2"/>
      <c r="AY67" s="2"/>
      <c r="AZ67" s="2"/>
      <c r="BA67" s="2"/>
      <c r="BB67" s="2"/>
      <c r="BC67" s="2"/>
      <c r="BD67" s="2"/>
      <c r="BE67" s="2"/>
      <c r="BF67" s="2"/>
      <c r="BG67" s="2"/>
      <c r="BH67" s="2"/>
    </row>
    <row r="68" spans="13:60" ht="20.25" customHeight="1" x14ac:dyDescent="0.4">
      <c r="M68" s="2"/>
      <c r="N68" s="2"/>
      <c r="O68" s="2" t="s">
        <v>282</v>
      </c>
      <c r="P68" s="2"/>
      <c r="Q68" s="2"/>
      <c r="R68" s="2"/>
      <c r="S68" s="2"/>
      <c r="T68" s="2"/>
      <c r="U68" s="2"/>
      <c r="V68" s="2"/>
      <c r="W68" s="2"/>
      <c r="X68" s="22"/>
      <c r="Y68" s="647"/>
      <c r="Z68" s="647"/>
      <c r="AA68" s="647"/>
      <c r="AB68" s="647"/>
      <c r="AC68" s="2"/>
      <c r="AD68" s="2"/>
      <c r="AE68" s="2" t="s">
        <v>282</v>
      </c>
      <c r="AF68" s="2"/>
      <c r="AG68" s="2"/>
      <c r="AH68" s="2"/>
      <c r="AI68" s="2"/>
      <c r="AJ68" s="2"/>
      <c r="AK68" s="2"/>
      <c r="AL68" s="2"/>
      <c r="AM68" s="2"/>
      <c r="AN68" s="22"/>
      <c r="AO68" s="647"/>
      <c r="AP68" s="647"/>
      <c r="AQ68" s="647"/>
      <c r="AR68" s="647"/>
      <c r="AS68" s="2"/>
      <c r="AT68" s="2"/>
      <c r="AU68" s="2"/>
      <c r="AV68" s="2"/>
      <c r="AW68" s="2"/>
      <c r="AX68" s="2"/>
      <c r="AY68" s="2"/>
      <c r="AZ68" s="2"/>
      <c r="BA68" s="2"/>
      <c r="BB68" s="2"/>
      <c r="BC68" s="2"/>
      <c r="BD68" s="2"/>
      <c r="BE68" s="2"/>
      <c r="BF68" s="2"/>
      <c r="BG68" s="2"/>
      <c r="BH68" s="2"/>
    </row>
    <row r="69" spans="13:60" ht="20.25" customHeight="1" x14ac:dyDescent="0.4">
      <c r="M69" s="2"/>
      <c r="N69" s="2"/>
      <c r="O69" s="2" t="s">
        <v>301</v>
      </c>
      <c r="P69" s="2"/>
      <c r="Q69" s="2"/>
      <c r="R69" s="2"/>
      <c r="S69" s="2"/>
      <c r="T69" s="2" t="s">
        <v>302</v>
      </c>
      <c r="U69" s="2"/>
      <c r="V69" s="2"/>
      <c r="W69" s="2"/>
      <c r="X69" s="2"/>
      <c r="Y69" s="580" t="s">
        <v>286</v>
      </c>
      <c r="Z69" s="580"/>
      <c r="AA69" s="580"/>
      <c r="AB69" s="580"/>
      <c r="AC69" s="2"/>
      <c r="AD69" s="2"/>
      <c r="AE69" s="2" t="s">
        <v>301</v>
      </c>
      <c r="AF69" s="2"/>
      <c r="AG69" s="2"/>
      <c r="AH69" s="2"/>
      <c r="AI69" s="2"/>
      <c r="AJ69" s="2" t="s">
        <v>302</v>
      </c>
      <c r="AK69" s="2"/>
      <c r="AL69" s="2"/>
      <c r="AM69" s="2"/>
      <c r="AN69" s="2"/>
      <c r="AO69" s="580" t="s">
        <v>286</v>
      </c>
      <c r="AP69" s="580"/>
      <c r="AQ69" s="580"/>
      <c r="AR69" s="580"/>
      <c r="AS69" s="2"/>
      <c r="AT69" s="2"/>
      <c r="AU69" s="2"/>
      <c r="AV69" s="2"/>
      <c r="AW69" s="2"/>
      <c r="AX69" s="2"/>
      <c r="AY69" s="2"/>
      <c r="AZ69" s="2"/>
      <c r="BA69" s="2"/>
      <c r="BB69" s="2"/>
      <c r="BC69" s="2"/>
      <c r="BD69" s="2"/>
      <c r="BE69" s="2"/>
      <c r="BF69" s="2"/>
      <c r="BG69" s="2"/>
      <c r="BH69" s="2"/>
    </row>
    <row r="70" spans="13:60" ht="20.25" customHeight="1" x14ac:dyDescent="0.4">
      <c r="M70" s="2"/>
      <c r="N70" s="2"/>
      <c r="O70" s="649">
        <f>AA60</f>
        <v>0</v>
      </c>
      <c r="P70" s="649"/>
      <c r="Q70" s="649"/>
      <c r="R70" s="649"/>
      <c r="S70" s="140" t="s">
        <v>287</v>
      </c>
      <c r="T70" s="663">
        <f>Y65</f>
        <v>0</v>
      </c>
      <c r="U70" s="663"/>
      <c r="V70" s="663"/>
      <c r="W70" s="663"/>
      <c r="X70" s="140" t="s">
        <v>288</v>
      </c>
      <c r="Y70" s="656">
        <f>ROUNDDOWN(O70+T70,1)</f>
        <v>0</v>
      </c>
      <c r="Z70" s="656"/>
      <c r="AA70" s="656"/>
      <c r="AB70" s="656"/>
      <c r="AC70" s="206"/>
      <c r="AD70" s="206"/>
      <c r="AE70" s="664">
        <f>AQ60</f>
        <v>0</v>
      </c>
      <c r="AF70" s="664"/>
      <c r="AG70" s="664"/>
      <c r="AH70" s="664"/>
      <c r="AI70" s="293" t="s">
        <v>287</v>
      </c>
      <c r="AJ70" s="665">
        <f>AO65</f>
        <v>0</v>
      </c>
      <c r="AK70" s="665"/>
      <c r="AL70" s="665"/>
      <c r="AM70" s="665"/>
      <c r="AN70" s="293" t="s">
        <v>288</v>
      </c>
      <c r="AO70" s="656">
        <f>ROUNDDOWN(AE70+AJ70,1)</f>
        <v>0</v>
      </c>
      <c r="AP70" s="656"/>
      <c r="AQ70" s="656"/>
      <c r="AR70" s="656"/>
      <c r="AS70" s="2"/>
      <c r="AT70" s="2"/>
      <c r="AU70" s="2"/>
      <c r="AV70" s="2"/>
      <c r="AW70" s="2"/>
      <c r="AX70" s="2"/>
      <c r="AY70" s="2"/>
      <c r="AZ70" s="2"/>
      <c r="BA70" s="2"/>
      <c r="BB70" s="2"/>
      <c r="BC70" s="2"/>
      <c r="BD70" s="2"/>
      <c r="BE70" s="2"/>
      <c r="BF70" s="2"/>
      <c r="BG70" s="2"/>
      <c r="BH70" s="2"/>
    </row>
    <row r="71" spans="13:60" ht="20.25" customHeight="1" x14ac:dyDescent="0.4"/>
    <row r="72" spans="13:60" ht="20.25" customHeight="1" x14ac:dyDescent="0.4"/>
    <row r="73" spans="13:60" ht="20.25" customHeight="1" x14ac:dyDescent="0.4"/>
    <row r="74" spans="13:60" ht="20.25" customHeight="1" x14ac:dyDescent="0.4"/>
    <row r="75" spans="13:60" ht="20.25" customHeight="1" x14ac:dyDescent="0.4"/>
    <row r="76" spans="13:60" ht="20.25" customHeight="1" x14ac:dyDescent="0.4"/>
    <row r="77" spans="13:60" ht="20.25" customHeight="1" x14ac:dyDescent="0.4"/>
    <row r="78" spans="13:60" ht="20.25" customHeight="1" x14ac:dyDescent="0.4"/>
    <row r="79" spans="13:60" ht="20.25" customHeight="1" x14ac:dyDescent="0.4"/>
    <row r="80" spans="13: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117" spans="7:63" x14ac:dyDescent="0.4">
      <c r="G117" s="3"/>
      <c r="H117" s="3"/>
      <c r="I117" s="3"/>
      <c r="J117" s="3"/>
      <c r="K117" s="3"/>
      <c r="L117" s="3"/>
      <c r="M117" s="3"/>
      <c r="N117" s="3"/>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row>
    <row r="118" spans="7:63" x14ac:dyDescent="0.4">
      <c r="G118" s="3"/>
      <c r="H118" s="3"/>
      <c r="I118" s="3"/>
      <c r="J118" s="3"/>
      <c r="K118" s="3"/>
      <c r="L118" s="3"/>
      <c r="M118" s="3"/>
      <c r="N118" s="3"/>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row>
    <row r="119" spans="7:63" x14ac:dyDescent="0.4">
      <c r="G119" s="11"/>
      <c r="H119" s="11"/>
      <c r="I119" s="11"/>
      <c r="J119" s="11"/>
      <c r="K119" s="11"/>
      <c r="L119" s="11"/>
      <c r="M119" s="11"/>
      <c r="N119" s="11"/>
      <c r="O119" s="3"/>
      <c r="P119" s="3"/>
    </row>
    <row r="120" spans="7:63" x14ac:dyDescent="0.4">
      <c r="G120" s="11"/>
      <c r="H120" s="11"/>
      <c r="I120" s="11"/>
      <c r="J120" s="11"/>
      <c r="K120" s="11"/>
      <c r="L120" s="11"/>
      <c r="M120" s="11"/>
      <c r="N120" s="11"/>
      <c r="O120" s="3"/>
      <c r="P120" s="3"/>
    </row>
    <row r="121" spans="7:63" x14ac:dyDescent="0.4">
      <c r="G121" s="3"/>
      <c r="H121" s="3"/>
      <c r="I121" s="3"/>
      <c r="J121" s="3"/>
      <c r="K121" s="3"/>
      <c r="L121" s="3"/>
      <c r="M121" s="3"/>
      <c r="N121" s="3"/>
    </row>
    <row r="122" spans="7:63" x14ac:dyDescent="0.4">
      <c r="G122" s="3"/>
      <c r="H122" s="3"/>
      <c r="I122" s="3"/>
      <c r="J122" s="3"/>
      <c r="K122" s="3"/>
      <c r="L122" s="3"/>
      <c r="M122" s="3"/>
      <c r="N122" s="3"/>
    </row>
    <row r="123" spans="7:63" x14ac:dyDescent="0.4">
      <c r="G123" s="3"/>
      <c r="H123" s="3"/>
      <c r="I123" s="3"/>
      <c r="J123" s="3"/>
      <c r="K123" s="3"/>
      <c r="L123" s="3"/>
      <c r="M123" s="3"/>
      <c r="N123" s="3"/>
    </row>
    <row r="124" spans="7:63" x14ac:dyDescent="0.4">
      <c r="G124" s="3"/>
      <c r="H124" s="3"/>
      <c r="I124" s="3"/>
      <c r="J124" s="3"/>
      <c r="K124" s="3"/>
      <c r="L124" s="3"/>
      <c r="M124" s="3"/>
      <c r="N124" s="3"/>
    </row>
  </sheetData>
  <sheetProtection insertRows="0" deleteRows="0"/>
  <mergeCells count="340">
    <mergeCell ref="Y68:AB68"/>
    <mergeCell ref="AO68:AR68"/>
    <mergeCell ref="Y69:AB69"/>
    <mergeCell ref="AO69:AR69"/>
    <mergeCell ref="O70:R70"/>
    <mergeCell ref="T70:W70"/>
    <mergeCell ref="Y70:AB70"/>
    <mergeCell ref="AE70:AH70"/>
    <mergeCell ref="AJ70:AM70"/>
    <mergeCell ref="AO70:AR70"/>
    <mergeCell ref="AU64:AV64"/>
    <mergeCell ref="AW64:AZ64"/>
    <mergeCell ref="O65:R65"/>
    <mergeCell ref="T65:W65"/>
    <mergeCell ref="Y65:AB65"/>
    <mergeCell ref="AE65:AH65"/>
    <mergeCell ref="AJ65:AM65"/>
    <mergeCell ref="AO65:AR65"/>
    <mergeCell ref="AU62:AV62"/>
    <mergeCell ref="AW62:AZ62"/>
    <mergeCell ref="AU63:AV63"/>
    <mergeCell ref="AW63:AZ63"/>
    <mergeCell ref="V62:W62"/>
    <mergeCell ref="AL62:AM62"/>
    <mergeCell ref="AL60:AM60"/>
    <mergeCell ref="AN60:AO60"/>
    <mergeCell ref="AQ60:AR60"/>
    <mergeCell ref="AU60:AV60"/>
    <mergeCell ref="AW60:AZ60"/>
    <mergeCell ref="AU61:AV61"/>
    <mergeCell ref="AW61:AZ61"/>
    <mergeCell ref="AQ59:AR59"/>
    <mergeCell ref="O60:P60"/>
    <mergeCell ref="Q60:R60"/>
    <mergeCell ref="S60:T60"/>
    <mergeCell ref="V60:W60"/>
    <mergeCell ref="X60:Y60"/>
    <mergeCell ref="AA60:AB60"/>
    <mergeCell ref="AE60:AF60"/>
    <mergeCell ref="AG60:AH60"/>
    <mergeCell ref="AI60:AJ60"/>
    <mergeCell ref="AA59:AB59"/>
    <mergeCell ref="AE59:AF59"/>
    <mergeCell ref="AG59:AH59"/>
    <mergeCell ref="AI59:AJ59"/>
    <mergeCell ref="AL59:AM59"/>
    <mergeCell ref="AN59:AO59"/>
    <mergeCell ref="O59:P59"/>
    <mergeCell ref="Q59:R59"/>
    <mergeCell ref="S59:T59"/>
    <mergeCell ref="V59:W59"/>
    <mergeCell ref="X59:Y59"/>
    <mergeCell ref="AL57:AM57"/>
    <mergeCell ref="AN57:AO57"/>
    <mergeCell ref="AQ57:AR57"/>
    <mergeCell ref="O58:P58"/>
    <mergeCell ref="Q58:R58"/>
    <mergeCell ref="S58:T58"/>
    <mergeCell ref="V58:W58"/>
    <mergeCell ref="X58:Y58"/>
    <mergeCell ref="AA58:AB58"/>
    <mergeCell ref="AE58:AF58"/>
    <mergeCell ref="O57:P57"/>
    <mergeCell ref="Q57:R57"/>
    <mergeCell ref="S57:T57"/>
    <mergeCell ref="V57:W57"/>
    <mergeCell ref="X57:Y57"/>
    <mergeCell ref="AA57:AB57"/>
    <mergeCell ref="AE57:AF57"/>
    <mergeCell ref="AG57:AH57"/>
    <mergeCell ref="AI57:AJ57"/>
    <mergeCell ref="BE56:BH56"/>
    <mergeCell ref="AI56:AJ56"/>
    <mergeCell ref="AL56:AM56"/>
    <mergeCell ref="AN56:AO56"/>
    <mergeCell ref="AQ56:AR56"/>
    <mergeCell ref="AU56:AX56"/>
    <mergeCell ref="AZ56:BC56"/>
    <mergeCell ref="BE55:BH55"/>
    <mergeCell ref="AG58:AH58"/>
    <mergeCell ref="AI58:AJ58"/>
    <mergeCell ref="AL58:AM58"/>
    <mergeCell ref="AN58:AO58"/>
    <mergeCell ref="AQ58:AR58"/>
    <mergeCell ref="O56:P56"/>
    <mergeCell ref="Q56:R56"/>
    <mergeCell ref="S56:T56"/>
    <mergeCell ref="V56:W56"/>
    <mergeCell ref="X56:Y56"/>
    <mergeCell ref="AA56:AB56"/>
    <mergeCell ref="AE56:AF56"/>
    <mergeCell ref="AG56:AH56"/>
    <mergeCell ref="V55:W55"/>
    <mergeCell ref="X55:Y55"/>
    <mergeCell ref="AG55:AH55"/>
    <mergeCell ref="BJ53:BM53"/>
    <mergeCell ref="O54:P55"/>
    <mergeCell ref="Q54:T54"/>
    <mergeCell ref="V54:Y54"/>
    <mergeCell ref="AE54:AF55"/>
    <mergeCell ref="AG54:AJ54"/>
    <mergeCell ref="AL54:AO54"/>
    <mergeCell ref="BJ54:BM54"/>
    <mergeCell ref="Q55:R55"/>
    <mergeCell ref="S55:T55"/>
    <mergeCell ref="BJ55:BM55"/>
    <mergeCell ref="AI55:AJ55"/>
    <mergeCell ref="AL55:AM55"/>
    <mergeCell ref="AN55:AO55"/>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O19:R20"/>
    <mergeCell ref="S19:W20"/>
    <mergeCell ref="BF19:BG19"/>
    <mergeCell ref="BH19:BI19"/>
    <mergeCell ref="BJ19:BN20"/>
    <mergeCell ref="BF20:BG20"/>
    <mergeCell ref="BH20:BI20"/>
    <mergeCell ref="BF17:BG17"/>
    <mergeCell ref="BH17:BI17"/>
    <mergeCell ref="BJ17:BN18"/>
    <mergeCell ref="BF18:BG18"/>
    <mergeCell ref="BH18:BI18"/>
    <mergeCell ref="O17:R18"/>
    <mergeCell ref="S17:W18"/>
    <mergeCell ref="B19:B20"/>
    <mergeCell ref="C19:C20"/>
    <mergeCell ref="D19:F20"/>
    <mergeCell ref="G19:H20"/>
    <mergeCell ref="M19:N20"/>
    <mergeCell ref="B17:B18"/>
    <mergeCell ref="C17:C18"/>
    <mergeCell ref="D17:F18"/>
    <mergeCell ref="G17:H18"/>
    <mergeCell ref="M17:N18"/>
    <mergeCell ref="B12:B16"/>
    <mergeCell ref="C12:C16"/>
    <mergeCell ref="D12:F16"/>
    <mergeCell ref="G12:H16"/>
    <mergeCell ref="M12:N16"/>
    <mergeCell ref="O12:R16"/>
    <mergeCell ref="S12:W16"/>
    <mergeCell ref="AA12:BE12"/>
    <mergeCell ref="BF12:BG16"/>
    <mergeCell ref="AA13:AG13"/>
    <mergeCell ref="AH13:AN13"/>
    <mergeCell ref="AO13:AU13"/>
    <mergeCell ref="AV13:BB13"/>
    <mergeCell ref="AX1:BM1"/>
    <mergeCell ref="AG2:AH2"/>
    <mergeCell ref="AJ2:AK2"/>
    <mergeCell ref="AN2:AO2"/>
    <mergeCell ref="AX2:BM2"/>
    <mergeCell ref="BI3:BL3"/>
    <mergeCell ref="BC13:BE13"/>
    <mergeCell ref="BI4:BL4"/>
    <mergeCell ref="BE6:BF6"/>
    <mergeCell ref="BI6:BJ6"/>
    <mergeCell ref="BI8:BJ8"/>
    <mergeCell ref="BI10:BJ10"/>
    <mergeCell ref="BH12:BI16"/>
    <mergeCell ref="BJ12:BN16"/>
  </mergeCells>
  <phoneticPr fontId="2"/>
  <conditionalFormatting sqref="O65:R65">
    <cfRule type="expression" dxfId="110" priority="174">
      <formula>INDIRECT(ADDRESS(ROW(),COLUMN()))=TRUNC(INDIRECT(ADDRESS(ROW(),COLUMN())))</formula>
    </cfRule>
  </conditionalFormatting>
  <conditionalFormatting sqref="Q56:AB60">
    <cfRule type="expression" dxfId="109" priority="176">
      <formula>INDIRECT(ADDRESS(ROW(),COLUMN()))=TRUNC(INDIRECT(ADDRESS(ROW(),COLUMN())))</formula>
    </cfRule>
  </conditionalFormatting>
  <conditionalFormatting sqref="AA54:AB54 AD54 AA63:AD63">
    <cfRule type="expression" dxfId="108" priority="209">
      <formula>OR(#REF!=$B52,#REF!=$B52)</formula>
    </cfRule>
  </conditionalFormatting>
  <conditionalFormatting sqref="AA64:AD64">
    <cfRule type="expression" dxfId="107" priority="208">
      <formula>OR(#REF!=$B51,#REF!=$B51)</formula>
    </cfRule>
  </conditionalFormatting>
  <conditionalFormatting sqref="AA18:BI18">
    <cfRule type="expression" dxfId="106" priority="170">
      <formula>INDIRECT(ADDRESS(ROW(),COLUMN()))=TRUNC(INDIRECT(ADDRESS(ROW(),COLUMN())))</formula>
    </cfRule>
  </conditionalFormatting>
  <conditionalFormatting sqref="AA20:BI20">
    <cfRule type="expression" dxfId="105" priority="171">
      <formula>INDIRECT(ADDRESS(ROW(),COLUMN()))=TRUNC(INDIRECT(ADDRESS(ROW(),COLUMN())))</formula>
    </cfRule>
  </conditionalFormatting>
  <conditionalFormatting sqref="AA22:BI22">
    <cfRule type="expression" dxfId="104" priority="169">
      <formula>INDIRECT(ADDRESS(ROW(),COLUMN()))=TRUNC(INDIRECT(ADDRESS(ROW(),COLUMN())))</formula>
    </cfRule>
  </conditionalFormatting>
  <conditionalFormatting sqref="AA24:BI24">
    <cfRule type="expression" dxfId="103" priority="168">
      <formula>INDIRECT(ADDRESS(ROW(),COLUMN()))=TRUNC(INDIRECT(ADDRESS(ROW(),COLUMN())))</formula>
    </cfRule>
  </conditionalFormatting>
  <conditionalFormatting sqref="AA26:BI26">
    <cfRule type="expression" dxfId="102" priority="167">
      <formula>INDIRECT(ADDRESS(ROW(),COLUMN()))=TRUNC(INDIRECT(ADDRESS(ROW(),COLUMN())))</formula>
    </cfRule>
  </conditionalFormatting>
  <conditionalFormatting sqref="AA28:BI28">
    <cfRule type="expression" dxfId="101" priority="166">
      <formula>INDIRECT(ADDRESS(ROW(),COLUMN()))=TRUNC(INDIRECT(ADDRESS(ROW(),COLUMN())))</formula>
    </cfRule>
  </conditionalFormatting>
  <conditionalFormatting sqref="AA30:BI30">
    <cfRule type="expression" dxfId="100" priority="165">
      <formula>INDIRECT(ADDRESS(ROW(),COLUMN()))=TRUNC(INDIRECT(ADDRESS(ROW(),COLUMN())))</formula>
    </cfRule>
  </conditionalFormatting>
  <conditionalFormatting sqref="AA32:BI32">
    <cfRule type="expression" dxfId="99" priority="164">
      <formula>INDIRECT(ADDRESS(ROW(),COLUMN()))=TRUNC(INDIRECT(ADDRESS(ROW(),COLUMN())))</formula>
    </cfRule>
  </conditionalFormatting>
  <conditionalFormatting sqref="AA34:BI34">
    <cfRule type="expression" dxfId="98" priority="163">
      <formula>INDIRECT(ADDRESS(ROW(),COLUMN()))=TRUNC(INDIRECT(ADDRESS(ROW(),COLUMN())))</formula>
    </cfRule>
  </conditionalFormatting>
  <conditionalFormatting sqref="AA36:BI36">
    <cfRule type="expression" dxfId="97" priority="162">
      <formula>INDIRECT(ADDRESS(ROW(),COLUMN()))=TRUNC(INDIRECT(ADDRESS(ROW(),COLUMN())))</formula>
    </cfRule>
  </conditionalFormatting>
  <conditionalFormatting sqref="AA38:BI38">
    <cfRule type="expression" dxfId="96" priority="161">
      <formula>INDIRECT(ADDRESS(ROW(),COLUMN()))=TRUNC(INDIRECT(ADDRESS(ROW(),COLUMN())))</formula>
    </cfRule>
  </conditionalFormatting>
  <conditionalFormatting sqref="AA40:BI40">
    <cfRule type="expression" dxfId="95" priority="160">
      <formula>INDIRECT(ADDRESS(ROW(),COLUMN()))=TRUNC(INDIRECT(ADDRESS(ROW(),COLUMN())))</formula>
    </cfRule>
  </conditionalFormatting>
  <conditionalFormatting sqref="AA42:BI42">
    <cfRule type="expression" dxfId="94" priority="159">
      <formula>INDIRECT(ADDRESS(ROW(),COLUMN()))=TRUNC(INDIRECT(ADDRESS(ROW(),COLUMN())))</formula>
    </cfRule>
  </conditionalFormatting>
  <conditionalFormatting sqref="AA44:BI44">
    <cfRule type="expression" dxfId="93" priority="158">
      <formula>INDIRECT(ADDRESS(ROW(),COLUMN()))=TRUNC(INDIRECT(ADDRESS(ROW(),COLUMN())))</formula>
    </cfRule>
  </conditionalFormatting>
  <conditionalFormatting sqref="AA46:BI46">
    <cfRule type="expression" dxfId="92" priority="157">
      <formula>INDIRECT(ADDRESS(ROW(),COLUMN()))=TRUNC(INDIRECT(ADDRESS(ROW(),COLUMN())))</formula>
    </cfRule>
  </conditionalFormatting>
  <conditionalFormatting sqref="AA48:BI48">
    <cfRule type="expression" dxfId="91" priority="156">
      <formula>INDIRECT(ADDRESS(ROW(),COLUMN()))=TRUNC(INDIRECT(ADDRESS(ROW(),COLUMN())))</formula>
    </cfRule>
  </conditionalFormatting>
  <conditionalFormatting sqref="AA50:BI50">
    <cfRule type="expression" dxfId="90" priority="155">
      <formula>INDIRECT(ADDRESS(ROW(),COLUMN()))=TRUNC(INDIRECT(ADDRESS(ROW(),COLUMN())))</formula>
    </cfRule>
  </conditionalFormatting>
  <conditionalFormatting sqref="AE65:AH65">
    <cfRule type="expression" dxfId="89" priority="173">
      <formula>INDIRECT(ADDRESS(ROW(),COLUMN()))=TRUNC(INDIRECT(ADDRESS(ROW(),COLUMN())))</formula>
    </cfRule>
  </conditionalFormatting>
  <conditionalFormatting sqref="AG56:AR60">
    <cfRule type="expression" dxfId="88" priority="172">
      <formula>INDIRECT(ADDRESS(ROW(),COLUMN()))=TRUNC(INDIRECT(ADDRESS(ROW(),COLUMN())))</formula>
    </cfRule>
  </conditionalFormatting>
  <conditionalFormatting sqref="AQ54:BE54 AQ63:BE63">
    <cfRule type="expression" dxfId="87" priority="207">
      <formula>OR(#REF!=$B52,#REF!=$B52)</formula>
    </cfRule>
  </conditionalFormatting>
  <conditionalFormatting sqref="AQ64:BE64">
    <cfRule type="expression" dxfId="86" priority="206">
      <formula>OR(#REF!=$B51,#REF!=$B51)</formula>
    </cfRule>
  </conditionalFormatting>
  <dataValidations count="12">
    <dataValidation allowBlank="1" showInputMessage="1" showErrorMessage="1" error="入力可能範囲　32～40" sqref="BI10" xr:uid="{7D3DF200-473D-425F-B3F6-C066EBD5CE70}"/>
    <dataValidation type="list" allowBlank="1" showInputMessage="1" sqref="AA17:BE17 AA19:BE19 AA21:BE21 AA23:BE23 AA25:BE25 AA27:BE27 AA29:BE29 AA31:BE31 AA33:BE33 AA35:BE35 AA37:BE37 AA39:BE39 AA41:BE41 AA43:BE43 AA45:BE45 AA47:BE47 AA49:BE49" xr:uid="{54F3EB12-2C30-4C4A-AD98-89B7BB921D63}">
      <formula1>シフト記号表</formula1>
    </dataValidation>
    <dataValidation type="list" allowBlank="1" showInputMessage="1" showErrorMessage="1" sqref="BI4:BL4" xr:uid="{DF52EF55-53D4-4F2A-ABF8-DB1A3FC7E450}">
      <formula1>"予定,実績,予定・実績"</formula1>
    </dataValidation>
    <dataValidation type="decimal" allowBlank="1" showInputMessage="1" showErrorMessage="1" error="入力可能範囲　32～40" sqref="BE6:BF6" xr:uid="{10031E94-E257-4BF6-B4EC-E1DEE62A6F65}">
      <formula1>32</formula1>
      <formula2>40</formula2>
    </dataValidation>
    <dataValidation type="list" allowBlank="1" showInputMessage="1" showErrorMessage="1" sqref="AJ3:AJ4" xr:uid="{51DCFE5A-3BEF-4FF5-A030-E77F826C2965}">
      <formula1>#REF!</formula1>
    </dataValidation>
    <dataValidation type="list" allowBlank="1" showInputMessage="1" showErrorMessage="1" sqref="BI3:BL3" xr:uid="{B26E1CC9-2B98-4D31-9C61-6027D47CF265}">
      <formula1>"４週,暦月"</formula1>
    </dataValidation>
    <dataValidation type="list" allowBlank="1" showInputMessage="1" showErrorMessage="1" sqref="V62:W62" xr:uid="{3D3EBE70-7907-4AE5-9F1D-29D948C83B39}">
      <formula1>"週,暦月"</formula1>
    </dataValidation>
    <dataValidation type="list" errorStyle="information" allowBlank="1" showInputMessage="1" error="プルダウンにないケースは直接入力してください。" sqref="AX1:BM1" xr:uid="{01232AB8-5147-4F5E-8235-11697CEE0801}">
      <formula1>#REF!</formula1>
    </dataValidation>
    <dataValidation type="list" allowBlank="1" showInputMessage="1" sqref="M17:N50" xr:uid="{111D2F2C-F618-46A2-9EA1-8F3382DFD18A}">
      <formula1>"A, B, C, D"</formula1>
    </dataValidation>
    <dataValidation type="list" allowBlank="1" showInputMessage="1" sqref="G17:H50" xr:uid="{D5B0A92E-FCDB-4413-8B32-80C0EEAD6FE8}">
      <formula1>職種</formula1>
    </dataValidation>
    <dataValidation type="list" errorStyle="warning" allowBlank="1" showInputMessage="1" error="リストにない場合のみ、入力してください。" sqref="O17:R50" xr:uid="{554FD805-32C8-41D4-85C0-1174644B59B0}">
      <formula1>INDIRECT(G17)</formula1>
    </dataValidation>
    <dataValidation type="list" allowBlank="1" showInputMessage="1" sqref="C17:C64" xr:uid="{459CE41C-96FF-4986-9172-D78011B61890}">
      <formula1>"◎,○"</formula1>
    </dataValidation>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4"/>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3.375" style="46" customWidth="1"/>
    <col min="14" max="14" width="50.625" style="46" customWidth="1"/>
    <col min="15" max="16384" width="9" style="46"/>
  </cols>
  <sheetData>
    <row r="1" spans="2:14" x14ac:dyDescent="0.4">
      <c r="B1" s="44" t="s">
        <v>31</v>
      </c>
    </row>
    <row r="2" spans="2:14" x14ac:dyDescent="0.4">
      <c r="B2" s="47" t="s">
        <v>32</v>
      </c>
      <c r="F2" s="48"/>
      <c r="J2" s="49"/>
    </row>
    <row r="3" spans="2:14" x14ac:dyDescent="0.4">
      <c r="B3" s="48" t="s">
        <v>87</v>
      </c>
      <c r="F3" s="49" t="s">
        <v>88</v>
      </c>
      <c r="J3" s="49"/>
    </row>
    <row r="4" spans="2:14" x14ac:dyDescent="0.4">
      <c r="B4" s="47"/>
      <c r="F4" s="420" t="s">
        <v>33</v>
      </c>
      <c r="G4" s="420"/>
      <c r="H4" s="420"/>
      <c r="I4" s="420"/>
      <c r="J4" s="420"/>
      <c r="K4" s="420"/>
      <c r="L4" s="420"/>
      <c r="N4" s="420" t="s">
        <v>92</v>
      </c>
    </row>
    <row r="5" spans="2:14" x14ac:dyDescent="0.4">
      <c r="B5" s="45" t="s">
        <v>19</v>
      </c>
      <c r="C5" s="45" t="s">
        <v>4</v>
      </c>
      <c r="F5" s="45" t="s">
        <v>93</v>
      </c>
      <c r="G5" s="45"/>
      <c r="H5" s="45" t="s">
        <v>94</v>
      </c>
      <c r="J5" s="45" t="s">
        <v>34</v>
      </c>
      <c r="L5" s="45" t="s">
        <v>33</v>
      </c>
      <c r="N5" s="420"/>
    </row>
    <row r="6" spans="2:14" x14ac:dyDescent="0.4">
      <c r="B6" s="50">
        <v>1</v>
      </c>
      <c r="C6" s="51" t="s">
        <v>37</v>
      </c>
      <c r="D6" s="52" t="str">
        <f>C6</f>
        <v>a</v>
      </c>
      <c r="E6" s="50" t="s">
        <v>16</v>
      </c>
      <c r="F6" s="53"/>
      <c r="G6" s="50" t="s">
        <v>17</v>
      </c>
      <c r="H6" s="53"/>
      <c r="I6" s="54" t="s">
        <v>36</v>
      </c>
      <c r="J6" s="53">
        <v>0</v>
      </c>
      <c r="K6" s="55" t="s">
        <v>2</v>
      </c>
      <c r="L6" s="56" t="str">
        <f>IF(OR(F6="",H6=""),"",(H6+IF(F6&gt;H6,1,0)-F6-J6)*24)</f>
        <v/>
      </c>
      <c r="N6" s="57"/>
    </row>
    <row r="7" spans="2:14" x14ac:dyDescent="0.4">
      <c r="B7" s="50">
        <v>2</v>
      </c>
      <c r="C7" s="51" t="s">
        <v>38</v>
      </c>
      <c r="D7" s="52" t="str">
        <f t="shared" ref="D7:D38" si="0">C7</f>
        <v>b</v>
      </c>
      <c r="E7" s="50" t="s">
        <v>16</v>
      </c>
      <c r="F7" s="53"/>
      <c r="G7" s="50" t="s">
        <v>17</v>
      </c>
      <c r="H7" s="53"/>
      <c r="I7" s="54" t="s">
        <v>36</v>
      </c>
      <c r="J7" s="53">
        <v>0</v>
      </c>
      <c r="K7" s="55" t="s">
        <v>2</v>
      </c>
      <c r="L7" s="56" t="str">
        <f>IF(OR(F7="",H7=""),"",(H7+IF(F7&gt;H7,1,0)-F7-J7)*24)</f>
        <v/>
      </c>
      <c r="N7" s="57"/>
    </row>
    <row r="8" spans="2:14" x14ac:dyDescent="0.4">
      <c r="B8" s="50">
        <v>3</v>
      </c>
      <c r="C8" s="51" t="s">
        <v>39</v>
      </c>
      <c r="D8" s="52" t="str">
        <f t="shared" si="0"/>
        <v>c</v>
      </c>
      <c r="E8" s="50" t="s">
        <v>16</v>
      </c>
      <c r="F8" s="53"/>
      <c r="G8" s="50" t="s">
        <v>17</v>
      </c>
      <c r="H8" s="53"/>
      <c r="I8" s="54" t="s">
        <v>36</v>
      </c>
      <c r="J8" s="53">
        <v>0</v>
      </c>
      <c r="K8" s="55" t="s">
        <v>2</v>
      </c>
      <c r="L8" s="56" t="str">
        <f>IF(OR(F8="",H8=""),"",(H8+IF(F8&gt;H8,1,0)-F8-J8)*24)</f>
        <v/>
      </c>
      <c r="N8" s="57"/>
    </row>
    <row r="9" spans="2:14" x14ac:dyDescent="0.4">
      <c r="B9" s="50">
        <v>4</v>
      </c>
      <c r="C9" s="51" t="s">
        <v>40</v>
      </c>
      <c r="D9" s="52" t="str">
        <f t="shared" si="0"/>
        <v>d</v>
      </c>
      <c r="E9" s="50" t="s">
        <v>16</v>
      </c>
      <c r="F9" s="53"/>
      <c r="G9" s="50" t="s">
        <v>17</v>
      </c>
      <c r="H9" s="53"/>
      <c r="I9" s="54" t="s">
        <v>36</v>
      </c>
      <c r="J9" s="53">
        <v>0</v>
      </c>
      <c r="K9" s="55" t="s">
        <v>2</v>
      </c>
      <c r="L9" s="56" t="str">
        <f>IF(OR(F9="",H9=""),"",(H9+IF(F9&gt;H9,1,0)-F9-J9)*24)</f>
        <v/>
      </c>
      <c r="N9" s="57"/>
    </row>
    <row r="10" spans="2:14" x14ac:dyDescent="0.4">
      <c r="B10" s="50">
        <v>5</v>
      </c>
      <c r="C10" s="51" t="s">
        <v>41</v>
      </c>
      <c r="D10" s="52" t="str">
        <f t="shared" si="0"/>
        <v>e</v>
      </c>
      <c r="E10" s="50" t="s">
        <v>16</v>
      </c>
      <c r="F10" s="53"/>
      <c r="G10" s="50" t="s">
        <v>17</v>
      </c>
      <c r="H10" s="53"/>
      <c r="I10" s="54" t="s">
        <v>36</v>
      </c>
      <c r="J10" s="53">
        <v>0</v>
      </c>
      <c r="K10" s="55" t="s">
        <v>2</v>
      </c>
      <c r="L10" s="56" t="str">
        <f t="shared" ref="L10:L22" si="1">IF(OR(F10="",H10=""),"",(H10+IF(F10&gt;H10,1,0)-F10-J10)*24)</f>
        <v/>
      </c>
      <c r="N10" s="57"/>
    </row>
    <row r="11" spans="2:14" x14ac:dyDescent="0.4">
      <c r="B11" s="50">
        <v>6</v>
      </c>
      <c r="C11" s="51" t="s">
        <v>42</v>
      </c>
      <c r="D11" s="52" t="str">
        <f t="shared" si="0"/>
        <v>f</v>
      </c>
      <c r="E11" s="50" t="s">
        <v>16</v>
      </c>
      <c r="F11" s="53"/>
      <c r="G11" s="50" t="s">
        <v>17</v>
      </c>
      <c r="H11" s="53"/>
      <c r="I11" s="54" t="s">
        <v>36</v>
      </c>
      <c r="J11" s="53">
        <v>0</v>
      </c>
      <c r="K11" s="55" t="s">
        <v>2</v>
      </c>
      <c r="L11" s="56" t="str">
        <f>IF(OR(F11="",H11=""),"",(H11+IF(F11&gt;H11,1,0)-F11-J11)*24)</f>
        <v/>
      </c>
      <c r="N11" s="57"/>
    </row>
    <row r="12" spans="2:14" x14ac:dyDescent="0.4">
      <c r="B12" s="50">
        <v>7</v>
      </c>
      <c r="C12" s="51" t="s">
        <v>43</v>
      </c>
      <c r="D12" s="52" t="str">
        <f t="shared" si="0"/>
        <v>g</v>
      </c>
      <c r="E12" s="50" t="s">
        <v>16</v>
      </c>
      <c r="F12" s="53"/>
      <c r="G12" s="50" t="s">
        <v>17</v>
      </c>
      <c r="H12" s="53"/>
      <c r="I12" s="54" t="s">
        <v>36</v>
      </c>
      <c r="J12" s="53">
        <v>0</v>
      </c>
      <c r="K12" s="55" t="s">
        <v>2</v>
      </c>
      <c r="L12" s="56" t="str">
        <f t="shared" si="1"/>
        <v/>
      </c>
      <c r="N12" s="57"/>
    </row>
    <row r="13" spans="2:14" x14ac:dyDescent="0.4">
      <c r="B13" s="50">
        <v>8</v>
      </c>
      <c r="C13" s="51" t="s">
        <v>44</v>
      </c>
      <c r="D13" s="52" t="str">
        <f t="shared" si="0"/>
        <v>h</v>
      </c>
      <c r="E13" s="50" t="s">
        <v>16</v>
      </c>
      <c r="F13" s="53"/>
      <c r="G13" s="50" t="s">
        <v>17</v>
      </c>
      <c r="H13" s="53"/>
      <c r="I13" s="54" t="s">
        <v>36</v>
      </c>
      <c r="J13" s="53">
        <v>0</v>
      </c>
      <c r="K13" s="55" t="s">
        <v>2</v>
      </c>
      <c r="L13" s="56" t="str">
        <f t="shared" si="1"/>
        <v/>
      </c>
      <c r="N13" s="57"/>
    </row>
    <row r="14" spans="2:14" x14ac:dyDescent="0.4">
      <c r="B14" s="50">
        <v>9</v>
      </c>
      <c r="C14" s="51" t="s">
        <v>45</v>
      </c>
      <c r="D14" s="52" t="str">
        <f t="shared" si="0"/>
        <v>i</v>
      </c>
      <c r="E14" s="50" t="s">
        <v>16</v>
      </c>
      <c r="F14" s="53"/>
      <c r="G14" s="50" t="s">
        <v>17</v>
      </c>
      <c r="H14" s="53"/>
      <c r="I14" s="54" t="s">
        <v>36</v>
      </c>
      <c r="J14" s="53">
        <v>0</v>
      </c>
      <c r="K14" s="55" t="s">
        <v>2</v>
      </c>
      <c r="L14" s="56" t="str">
        <f t="shared" si="1"/>
        <v/>
      </c>
      <c r="N14" s="57"/>
    </row>
    <row r="15" spans="2:14" x14ac:dyDescent="0.4">
      <c r="B15" s="50">
        <v>10</v>
      </c>
      <c r="C15" s="51" t="s">
        <v>46</v>
      </c>
      <c r="D15" s="52" t="str">
        <f t="shared" si="0"/>
        <v>j</v>
      </c>
      <c r="E15" s="50" t="s">
        <v>16</v>
      </c>
      <c r="F15" s="53"/>
      <c r="G15" s="50" t="s">
        <v>17</v>
      </c>
      <c r="H15" s="53"/>
      <c r="I15" s="54" t="s">
        <v>36</v>
      </c>
      <c r="J15" s="53">
        <v>0</v>
      </c>
      <c r="K15" s="55" t="s">
        <v>2</v>
      </c>
      <c r="L15" s="56" t="str">
        <f t="shared" si="1"/>
        <v/>
      </c>
      <c r="N15" s="57"/>
    </row>
    <row r="16" spans="2:14" x14ac:dyDescent="0.4">
      <c r="B16" s="50">
        <v>11</v>
      </c>
      <c r="C16" s="51" t="s">
        <v>47</v>
      </c>
      <c r="D16" s="52" t="str">
        <f t="shared" si="0"/>
        <v>k</v>
      </c>
      <c r="E16" s="50" t="s">
        <v>16</v>
      </c>
      <c r="F16" s="53"/>
      <c r="G16" s="50" t="s">
        <v>17</v>
      </c>
      <c r="H16" s="53"/>
      <c r="I16" s="54" t="s">
        <v>36</v>
      </c>
      <c r="J16" s="53">
        <v>0</v>
      </c>
      <c r="K16" s="55" t="s">
        <v>2</v>
      </c>
      <c r="L16" s="56" t="str">
        <f t="shared" si="1"/>
        <v/>
      </c>
      <c r="N16" s="57"/>
    </row>
    <row r="17" spans="2:14" x14ac:dyDescent="0.4">
      <c r="B17" s="50">
        <v>12</v>
      </c>
      <c r="C17" s="51" t="s">
        <v>48</v>
      </c>
      <c r="D17" s="52" t="str">
        <f t="shared" si="0"/>
        <v>l</v>
      </c>
      <c r="E17" s="50" t="s">
        <v>16</v>
      </c>
      <c r="F17" s="53"/>
      <c r="G17" s="50" t="s">
        <v>17</v>
      </c>
      <c r="H17" s="53"/>
      <c r="I17" s="54" t="s">
        <v>36</v>
      </c>
      <c r="J17" s="53">
        <v>0</v>
      </c>
      <c r="K17" s="55" t="s">
        <v>2</v>
      </c>
      <c r="L17" s="56" t="str">
        <f t="shared" si="1"/>
        <v/>
      </c>
      <c r="N17" s="57"/>
    </row>
    <row r="18" spans="2:14" x14ac:dyDescent="0.4">
      <c r="B18" s="50">
        <v>13</v>
      </c>
      <c r="C18" s="51" t="s">
        <v>49</v>
      </c>
      <c r="D18" s="52" t="str">
        <f t="shared" si="0"/>
        <v>m</v>
      </c>
      <c r="E18" s="50" t="s">
        <v>16</v>
      </c>
      <c r="F18" s="53"/>
      <c r="G18" s="50" t="s">
        <v>17</v>
      </c>
      <c r="H18" s="53"/>
      <c r="I18" s="54" t="s">
        <v>36</v>
      </c>
      <c r="J18" s="53">
        <v>0</v>
      </c>
      <c r="K18" s="55" t="s">
        <v>2</v>
      </c>
      <c r="L18" s="56" t="str">
        <f t="shared" si="1"/>
        <v/>
      </c>
      <c r="N18" s="57"/>
    </row>
    <row r="19" spans="2:14" x14ac:dyDescent="0.4">
      <c r="B19" s="50">
        <v>14</v>
      </c>
      <c r="C19" s="51" t="s">
        <v>50</v>
      </c>
      <c r="D19" s="52" t="str">
        <f t="shared" si="0"/>
        <v>n</v>
      </c>
      <c r="E19" s="50" t="s">
        <v>16</v>
      </c>
      <c r="F19" s="53"/>
      <c r="G19" s="50" t="s">
        <v>17</v>
      </c>
      <c r="H19" s="53"/>
      <c r="I19" s="54" t="s">
        <v>36</v>
      </c>
      <c r="J19" s="53">
        <v>0</v>
      </c>
      <c r="K19" s="55" t="s">
        <v>2</v>
      </c>
      <c r="L19" s="56" t="str">
        <f t="shared" si="1"/>
        <v/>
      </c>
      <c r="N19" s="57"/>
    </row>
    <row r="20" spans="2:14" x14ac:dyDescent="0.4">
      <c r="B20" s="50">
        <v>15</v>
      </c>
      <c r="C20" s="51" t="s">
        <v>51</v>
      </c>
      <c r="D20" s="52" t="str">
        <f t="shared" si="0"/>
        <v>o</v>
      </c>
      <c r="E20" s="50" t="s">
        <v>16</v>
      </c>
      <c r="F20" s="53"/>
      <c r="G20" s="50" t="s">
        <v>17</v>
      </c>
      <c r="H20" s="53"/>
      <c r="I20" s="54" t="s">
        <v>36</v>
      </c>
      <c r="J20" s="53">
        <v>0</v>
      </c>
      <c r="K20" s="55" t="s">
        <v>2</v>
      </c>
      <c r="L20" s="56" t="str">
        <f t="shared" si="1"/>
        <v/>
      </c>
      <c r="N20" s="57"/>
    </row>
    <row r="21" spans="2:14" x14ac:dyDescent="0.4">
      <c r="B21" s="50">
        <v>16</v>
      </c>
      <c r="C21" s="51" t="s">
        <v>52</v>
      </c>
      <c r="D21" s="52" t="str">
        <f t="shared" si="0"/>
        <v>p</v>
      </c>
      <c r="E21" s="50" t="s">
        <v>16</v>
      </c>
      <c r="F21" s="53"/>
      <c r="G21" s="50" t="s">
        <v>17</v>
      </c>
      <c r="H21" s="53"/>
      <c r="I21" s="54" t="s">
        <v>36</v>
      </c>
      <c r="J21" s="53">
        <v>0</v>
      </c>
      <c r="K21" s="55" t="s">
        <v>2</v>
      </c>
      <c r="L21" s="56" t="str">
        <f t="shared" si="1"/>
        <v/>
      </c>
      <c r="N21" s="57"/>
    </row>
    <row r="22" spans="2:14" x14ac:dyDescent="0.4">
      <c r="B22" s="50">
        <v>17</v>
      </c>
      <c r="C22" s="51" t="s">
        <v>53</v>
      </c>
      <c r="D22" s="52" t="str">
        <f t="shared" si="0"/>
        <v>q</v>
      </c>
      <c r="E22" s="50" t="s">
        <v>16</v>
      </c>
      <c r="F22" s="53"/>
      <c r="G22" s="50" t="s">
        <v>17</v>
      </c>
      <c r="H22" s="53"/>
      <c r="I22" s="54" t="s">
        <v>36</v>
      </c>
      <c r="J22" s="53">
        <v>0</v>
      </c>
      <c r="K22" s="55" t="s">
        <v>2</v>
      </c>
      <c r="L22" s="56" t="str">
        <f t="shared" si="1"/>
        <v/>
      </c>
      <c r="N22" s="57"/>
    </row>
    <row r="23" spans="2:14" x14ac:dyDescent="0.4">
      <c r="B23" s="50">
        <v>18</v>
      </c>
      <c r="C23" s="51" t="s">
        <v>54</v>
      </c>
      <c r="D23" s="52" t="str">
        <f t="shared" si="0"/>
        <v>r</v>
      </c>
      <c r="E23" s="50" t="s">
        <v>16</v>
      </c>
      <c r="F23" s="58"/>
      <c r="G23" s="50" t="s">
        <v>17</v>
      </c>
      <c r="H23" s="58"/>
      <c r="I23" s="54" t="s">
        <v>36</v>
      </c>
      <c r="J23" s="58"/>
      <c r="K23" s="55" t="s">
        <v>2</v>
      </c>
      <c r="L23" s="51">
        <v>1</v>
      </c>
      <c r="N23" s="57"/>
    </row>
    <row r="24" spans="2:14" x14ac:dyDescent="0.4">
      <c r="B24" s="50">
        <v>19</v>
      </c>
      <c r="C24" s="51" t="s">
        <v>55</v>
      </c>
      <c r="D24" s="52" t="str">
        <f t="shared" si="0"/>
        <v>s</v>
      </c>
      <c r="E24" s="50" t="s">
        <v>16</v>
      </c>
      <c r="F24" s="58"/>
      <c r="G24" s="50" t="s">
        <v>17</v>
      </c>
      <c r="H24" s="58"/>
      <c r="I24" s="54" t="s">
        <v>36</v>
      </c>
      <c r="J24" s="58"/>
      <c r="K24" s="55" t="s">
        <v>2</v>
      </c>
      <c r="L24" s="51">
        <v>2</v>
      </c>
      <c r="N24" s="57"/>
    </row>
    <row r="25" spans="2:14" x14ac:dyDescent="0.4">
      <c r="B25" s="50">
        <v>20</v>
      </c>
      <c r="C25" s="51" t="s">
        <v>56</v>
      </c>
      <c r="D25" s="52" t="str">
        <f t="shared" si="0"/>
        <v>t</v>
      </c>
      <c r="E25" s="50" t="s">
        <v>16</v>
      </c>
      <c r="F25" s="58"/>
      <c r="G25" s="50" t="s">
        <v>17</v>
      </c>
      <c r="H25" s="58"/>
      <c r="I25" s="54" t="s">
        <v>36</v>
      </c>
      <c r="J25" s="58"/>
      <c r="K25" s="55" t="s">
        <v>2</v>
      </c>
      <c r="L25" s="51">
        <v>3</v>
      </c>
      <c r="N25" s="57"/>
    </row>
    <row r="26" spans="2:14" x14ac:dyDescent="0.4">
      <c r="B26" s="50">
        <v>21</v>
      </c>
      <c r="C26" s="51" t="s">
        <v>57</v>
      </c>
      <c r="D26" s="52" t="str">
        <f t="shared" si="0"/>
        <v>u</v>
      </c>
      <c r="E26" s="50" t="s">
        <v>16</v>
      </c>
      <c r="F26" s="58"/>
      <c r="G26" s="50" t="s">
        <v>17</v>
      </c>
      <c r="H26" s="58"/>
      <c r="I26" s="54" t="s">
        <v>36</v>
      </c>
      <c r="J26" s="58"/>
      <c r="K26" s="55" t="s">
        <v>2</v>
      </c>
      <c r="L26" s="51">
        <v>4</v>
      </c>
      <c r="N26" s="57"/>
    </row>
    <row r="27" spans="2:14" x14ac:dyDescent="0.4">
      <c r="B27" s="50">
        <v>22</v>
      </c>
      <c r="C27" s="51" t="s">
        <v>58</v>
      </c>
      <c r="D27" s="52" t="str">
        <f t="shared" si="0"/>
        <v>v</v>
      </c>
      <c r="E27" s="50" t="s">
        <v>16</v>
      </c>
      <c r="F27" s="58"/>
      <c r="G27" s="50" t="s">
        <v>17</v>
      </c>
      <c r="H27" s="58"/>
      <c r="I27" s="54" t="s">
        <v>36</v>
      </c>
      <c r="J27" s="58"/>
      <c r="K27" s="55" t="s">
        <v>2</v>
      </c>
      <c r="L27" s="51">
        <v>5</v>
      </c>
      <c r="N27" s="57"/>
    </row>
    <row r="28" spans="2:14" x14ac:dyDescent="0.4">
      <c r="B28" s="50">
        <v>23</v>
      </c>
      <c r="C28" s="51" t="s">
        <v>59</v>
      </c>
      <c r="D28" s="52" t="str">
        <f t="shared" si="0"/>
        <v>w</v>
      </c>
      <c r="E28" s="50" t="s">
        <v>16</v>
      </c>
      <c r="F28" s="58"/>
      <c r="G28" s="50" t="s">
        <v>17</v>
      </c>
      <c r="H28" s="58"/>
      <c r="I28" s="54" t="s">
        <v>36</v>
      </c>
      <c r="J28" s="58"/>
      <c r="K28" s="55" t="s">
        <v>2</v>
      </c>
      <c r="L28" s="51">
        <v>6</v>
      </c>
      <c r="N28" s="57"/>
    </row>
    <row r="29" spans="2:14" x14ac:dyDescent="0.4">
      <c r="B29" s="50">
        <v>24</v>
      </c>
      <c r="C29" s="51" t="s">
        <v>60</v>
      </c>
      <c r="D29" s="52" t="str">
        <f t="shared" si="0"/>
        <v>x</v>
      </c>
      <c r="E29" s="50" t="s">
        <v>16</v>
      </c>
      <c r="F29" s="58"/>
      <c r="G29" s="50" t="s">
        <v>17</v>
      </c>
      <c r="H29" s="58"/>
      <c r="I29" s="54" t="s">
        <v>36</v>
      </c>
      <c r="J29" s="58"/>
      <c r="K29" s="55" t="s">
        <v>2</v>
      </c>
      <c r="L29" s="51">
        <v>7</v>
      </c>
      <c r="N29" s="57"/>
    </row>
    <row r="30" spans="2:14" x14ac:dyDescent="0.4">
      <c r="B30" s="50">
        <v>25</v>
      </c>
      <c r="C30" s="51" t="s">
        <v>61</v>
      </c>
      <c r="D30" s="52" t="str">
        <f t="shared" si="0"/>
        <v>y</v>
      </c>
      <c r="E30" s="50" t="s">
        <v>16</v>
      </c>
      <c r="F30" s="58"/>
      <c r="G30" s="50" t="s">
        <v>17</v>
      </c>
      <c r="H30" s="58"/>
      <c r="I30" s="54" t="s">
        <v>36</v>
      </c>
      <c r="J30" s="58"/>
      <c r="K30" s="55" t="s">
        <v>2</v>
      </c>
      <c r="L30" s="51">
        <v>8</v>
      </c>
      <c r="N30" s="57"/>
    </row>
    <row r="31" spans="2:14" x14ac:dyDescent="0.4">
      <c r="B31" s="50">
        <v>26</v>
      </c>
      <c r="C31" s="51" t="s">
        <v>62</v>
      </c>
      <c r="D31" s="52" t="str">
        <f t="shared" si="0"/>
        <v>z</v>
      </c>
      <c r="E31" s="50" t="s">
        <v>16</v>
      </c>
      <c r="F31" s="58"/>
      <c r="G31" s="50" t="s">
        <v>17</v>
      </c>
      <c r="H31" s="58"/>
      <c r="I31" s="54" t="s">
        <v>36</v>
      </c>
      <c r="J31" s="58"/>
      <c r="K31" s="55" t="s">
        <v>2</v>
      </c>
      <c r="L31" s="51">
        <v>1</v>
      </c>
      <c r="N31" s="57"/>
    </row>
    <row r="32" spans="2:14" x14ac:dyDescent="0.4">
      <c r="B32" s="50">
        <v>27</v>
      </c>
      <c r="C32" s="51" t="s">
        <v>60</v>
      </c>
      <c r="D32" s="52" t="str">
        <f t="shared" si="0"/>
        <v>x</v>
      </c>
      <c r="E32" s="50" t="s">
        <v>16</v>
      </c>
      <c r="F32" s="58"/>
      <c r="G32" s="50" t="s">
        <v>17</v>
      </c>
      <c r="H32" s="58"/>
      <c r="I32" s="54" t="s">
        <v>36</v>
      </c>
      <c r="J32" s="58"/>
      <c r="K32" s="55" t="s">
        <v>2</v>
      </c>
      <c r="L32" s="51">
        <v>2</v>
      </c>
      <c r="N32" s="57"/>
    </row>
    <row r="33" spans="2:14" x14ac:dyDescent="0.4">
      <c r="B33" s="50">
        <v>28</v>
      </c>
      <c r="C33" s="51" t="s">
        <v>63</v>
      </c>
      <c r="D33" s="52" t="str">
        <f t="shared" si="0"/>
        <v>aa</v>
      </c>
      <c r="E33" s="50" t="s">
        <v>16</v>
      </c>
      <c r="F33" s="58"/>
      <c r="G33" s="50" t="s">
        <v>17</v>
      </c>
      <c r="H33" s="58"/>
      <c r="I33" s="54" t="s">
        <v>36</v>
      </c>
      <c r="J33" s="58"/>
      <c r="K33" s="55" t="s">
        <v>2</v>
      </c>
      <c r="L33" s="51">
        <v>3</v>
      </c>
      <c r="N33" s="57"/>
    </row>
    <row r="34" spans="2:14" x14ac:dyDescent="0.4">
      <c r="B34" s="50">
        <v>29</v>
      </c>
      <c r="C34" s="51" t="s">
        <v>64</v>
      </c>
      <c r="D34" s="52" t="str">
        <f t="shared" si="0"/>
        <v>ab</v>
      </c>
      <c r="E34" s="50" t="s">
        <v>16</v>
      </c>
      <c r="F34" s="58"/>
      <c r="G34" s="50" t="s">
        <v>17</v>
      </c>
      <c r="H34" s="58"/>
      <c r="I34" s="54" t="s">
        <v>36</v>
      </c>
      <c r="J34" s="58"/>
      <c r="K34" s="55" t="s">
        <v>2</v>
      </c>
      <c r="L34" s="51">
        <v>4</v>
      </c>
      <c r="N34" s="57"/>
    </row>
    <row r="35" spans="2:14" x14ac:dyDescent="0.4">
      <c r="B35" s="50">
        <v>30</v>
      </c>
      <c r="C35" s="51" t="s">
        <v>65</v>
      </c>
      <c r="D35" s="52" t="str">
        <f t="shared" si="0"/>
        <v>ac</v>
      </c>
      <c r="E35" s="50" t="s">
        <v>16</v>
      </c>
      <c r="F35" s="58"/>
      <c r="G35" s="50" t="s">
        <v>17</v>
      </c>
      <c r="H35" s="58"/>
      <c r="I35" s="54" t="s">
        <v>36</v>
      </c>
      <c r="J35" s="58"/>
      <c r="K35" s="55" t="s">
        <v>2</v>
      </c>
      <c r="L35" s="51">
        <v>5</v>
      </c>
      <c r="N35" s="57"/>
    </row>
    <row r="36" spans="2:14" x14ac:dyDescent="0.4">
      <c r="B36" s="50">
        <v>31</v>
      </c>
      <c r="C36" s="51" t="s">
        <v>66</v>
      </c>
      <c r="D36" s="52" t="str">
        <f t="shared" si="0"/>
        <v>ad</v>
      </c>
      <c r="E36" s="50" t="s">
        <v>16</v>
      </c>
      <c r="F36" s="58"/>
      <c r="G36" s="50" t="s">
        <v>17</v>
      </c>
      <c r="H36" s="58"/>
      <c r="I36" s="54" t="s">
        <v>36</v>
      </c>
      <c r="J36" s="58"/>
      <c r="K36" s="55" t="s">
        <v>2</v>
      </c>
      <c r="L36" s="51">
        <v>6</v>
      </c>
      <c r="N36" s="57"/>
    </row>
    <row r="37" spans="2:14" x14ac:dyDescent="0.4">
      <c r="B37" s="50">
        <v>32</v>
      </c>
      <c r="C37" s="51" t="s">
        <v>67</v>
      </c>
      <c r="D37" s="52" t="str">
        <f t="shared" si="0"/>
        <v>ae</v>
      </c>
      <c r="E37" s="50" t="s">
        <v>16</v>
      </c>
      <c r="F37" s="58"/>
      <c r="G37" s="50" t="s">
        <v>17</v>
      </c>
      <c r="H37" s="58"/>
      <c r="I37" s="54" t="s">
        <v>36</v>
      </c>
      <c r="J37" s="58"/>
      <c r="K37" s="55" t="s">
        <v>2</v>
      </c>
      <c r="L37" s="51">
        <v>7</v>
      </c>
      <c r="N37" s="57"/>
    </row>
    <row r="38" spans="2:14" x14ac:dyDescent="0.4">
      <c r="B38" s="50">
        <v>33</v>
      </c>
      <c r="C38" s="51" t="s">
        <v>68</v>
      </c>
      <c r="D38" s="52" t="str">
        <f t="shared" si="0"/>
        <v>af</v>
      </c>
      <c r="E38" s="50" t="s">
        <v>16</v>
      </c>
      <c r="F38" s="58"/>
      <c r="G38" s="50" t="s">
        <v>17</v>
      </c>
      <c r="H38" s="58"/>
      <c r="I38" s="54" t="s">
        <v>36</v>
      </c>
      <c r="J38" s="58"/>
      <c r="K38" s="55" t="s">
        <v>2</v>
      </c>
      <c r="L38" s="51">
        <v>8</v>
      </c>
      <c r="N38" s="57"/>
    </row>
    <row r="39" spans="2:14" x14ac:dyDescent="0.4">
      <c r="B39" s="50">
        <v>34</v>
      </c>
      <c r="C39" s="59" t="s">
        <v>70</v>
      </c>
      <c r="D39" s="52"/>
      <c r="E39" s="50" t="s">
        <v>16</v>
      </c>
      <c r="F39" s="53"/>
      <c r="G39" s="50" t="s">
        <v>17</v>
      </c>
      <c r="H39" s="53"/>
      <c r="I39" s="54" t="s">
        <v>36</v>
      </c>
      <c r="J39" s="53">
        <v>0</v>
      </c>
      <c r="K39" s="55" t="s">
        <v>2</v>
      </c>
      <c r="L39" s="56" t="str">
        <f t="shared" ref="L39:L40" si="2">IF(OR(F39="",H39=""),"",(H39+IF(F39&gt;H39,1,0)-F39-J39)*24)</f>
        <v/>
      </c>
      <c r="N39" s="57"/>
    </row>
    <row r="40" spans="2:14" x14ac:dyDescent="0.4">
      <c r="B40" s="50"/>
      <c r="C40" s="60" t="s">
        <v>35</v>
      </c>
      <c r="D40" s="52"/>
      <c r="E40" s="50" t="s">
        <v>16</v>
      </c>
      <c r="F40" s="53"/>
      <c r="G40" s="50" t="s">
        <v>17</v>
      </c>
      <c r="H40" s="53"/>
      <c r="I40" s="54" t="s">
        <v>36</v>
      </c>
      <c r="J40" s="53">
        <v>0</v>
      </c>
      <c r="K40" s="55" t="s">
        <v>2</v>
      </c>
      <c r="L40" s="56" t="str">
        <f t="shared" si="2"/>
        <v/>
      </c>
      <c r="N40" s="57"/>
    </row>
    <row r="41" spans="2:14" x14ac:dyDescent="0.4">
      <c r="B41" s="50"/>
      <c r="C41" s="61" t="s">
        <v>35</v>
      </c>
      <c r="D41" s="52" t="str">
        <f>C39</f>
        <v>ag</v>
      </c>
      <c r="E41" s="50" t="s">
        <v>16</v>
      </c>
      <c r="F41" s="53" t="s">
        <v>35</v>
      </c>
      <c r="G41" s="50" t="s">
        <v>17</v>
      </c>
      <c r="H41" s="53" t="s">
        <v>35</v>
      </c>
      <c r="I41" s="54" t="s">
        <v>36</v>
      </c>
      <c r="J41" s="53" t="s">
        <v>35</v>
      </c>
      <c r="K41" s="55" t="s">
        <v>2</v>
      </c>
      <c r="L41" s="56" t="str">
        <f>IF(OR(L39="",L40=""),"",L39+L40)</f>
        <v/>
      </c>
      <c r="N41" s="57" t="s">
        <v>95</v>
      </c>
    </row>
    <row r="42" spans="2:14" x14ac:dyDescent="0.4">
      <c r="B42" s="50"/>
      <c r="C42" s="59" t="s">
        <v>96</v>
      </c>
      <c r="D42" s="52"/>
      <c r="E42" s="50" t="s">
        <v>16</v>
      </c>
      <c r="F42" s="53"/>
      <c r="G42" s="50" t="s">
        <v>17</v>
      </c>
      <c r="H42" s="53"/>
      <c r="I42" s="54" t="s">
        <v>36</v>
      </c>
      <c r="J42" s="53">
        <v>0</v>
      </c>
      <c r="K42" s="55" t="s">
        <v>2</v>
      </c>
      <c r="L42" s="56" t="str">
        <f t="shared" ref="L42:L43" si="3">IF(OR(F42="",H42=""),"",(H42+IF(F42&gt;H42,1,0)-F42-J42)*24)</f>
        <v/>
      </c>
      <c r="N42" s="57"/>
    </row>
    <row r="43" spans="2:14" x14ac:dyDescent="0.4">
      <c r="B43" s="50">
        <v>35</v>
      </c>
      <c r="C43" s="60" t="s">
        <v>35</v>
      </c>
      <c r="D43" s="52"/>
      <c r="E43" s="50" t="s">
        <v>16</v>
      </c>
      <c r="F43" s="53"/>
      <c r="G43" s="50" t="s">
        <v>17</v>
      </c>
      <c r="H43" s="53"/>
      <c r="I43" s="54" t="s">
        <v>36</v>
      </c>
      <c r="J43" s="53">
        <v>0</v>
      </c>
      <c r="K43" s="55" t="s">
        <v>2</v>
      </c>
      <c r="L43" s="56" t="str">
        <f t="shared" si="3"/>
        <v/>
      </c>
      <c r="N43" s="57"/>
    </row>
    <row r="44" spans="2:14" x14ac:dyDescent="0.4">
      <c r="B44" s="50"/>
      <c r="C44" s="61" t="s">
        <v>35</v>
      </c>
      <c r="D44" s="52" t="str">
        <f>C42</f>
        <v>ah</v>
      </c>
      <c r="E44" s="50" t="s">
        <v>16</v>
      </c>
      <c r="F44" s="53" t="s">
        <v>35</v>
      </c>
      <c r="G44" s="50" t="s">
        <v>17</v>
      </c>
      <c r="H44" s="53" t="s">
        <v>35</v>
      </c>
      <c r="I44" s="54" t="s">
        <v>36</v>
      </c>
      <c r="J44" s="53" t="s">
        <v>35</v>
      </c>
      <c r="K44" s="55" t="s">
        <v>2</v>
      </c>
      <c r="L44" s="56" t="str">
        <f>IF(OR(L42="",L43=""),"",L42+L43)</f>
        <v/>
      </c>
      <c r="N44" s="57" t="s">
        <v>97</v>
      </c>
    </row>
    <row r="45" spans="2:14" x14ac:dyDescent="0.4">
      <c r="B45" s="50"/>
      <c r="C45" s="59" t="s">
        <v>98</v>
      </c>
      <c r="D45" s="52"/>
      <c r="E45" s="50" t="s">
        <v>16</v>
      </c>
      <c r="F45" s="53"/>
      <c r="G45" s="50" t="s">
        <v>17</v>
      </c>
      <c r="H45" s="53"/>
      <c r="I45" s="54" t="s">
        <v>36</v>
      </c>
      <c r="J45" s="53">
        <v>0</v>
      </c>
      <c r="K45" s="55" t="s">
        <v>2</v>
      </c>
      <c r="L45" s="56" t="str">
        <f t="shared" ref="L45:L46" si="4">IF(OR(F45="",H45=""),"",(H45+IF(F45&gt;H45,1,0)-F45-J45)*24)</f>
        <v/>
      </c>
      <c r="N45" s="57"/>
    </row>
    <row r="46" spans="2:14" x14ac:dyDescent="0.4">
      <c r="B46" s="50">
        <v>36</v>
      </c>
      <c r="C46" s="60" t="s">
        <v>35</v>
      </c>
      <c r="D46" s="52"/>
      <c r="E46" s="50" t="s">
        <v>16</v>
      </c>
      <c r="F46" s="53"/>
      <c r="G46" s="50" t="s">
        <v>17</v>
      </c>
      <c r="H46" s="53"/>
      <c r="I46" s="54" t="s">
        <v>36</v>
      </c>
      <c r="J46" s="53">
        <v>0</v>
      </c>
      <c r="K46" s="55" t="s">
        <v>2</v>
      </c>
      <c r="L46" s="56" t="str">
        <f t="shared" si="4"/>
        <v/>
      </c>
      <c r="N46" s="57"/>
    </row>
    <row r="47" spans="2:14" x14ac:dyDescent="0.4">
      <c r="B47" s="50"/>
      <c r="C47" s="61" t="s">
        <v>35</v>
      </c>
      <c r="D47" s="52" t="str">
        <f>C45</f>
        <v>ai</v>
      </c>
      <c r="E47" s="50" t="s">
        <v>16</v>
      </c>
      <c r="F47" s="53" t="s">
        <v>35</v>
      </c>
      <c r="G47" s="50" t="s">
        <v>17</v>
      </c>
      <c r="H47" s="53" t="s">
        <v>35</v>
      </c>
      <c r="I47" s="54" t="s">
        <v>36</v>
      </c>
      <c r="J47" s="53" t="s">
        <v>35</v>
      </c>
      <c r="K47" s="55" t="s">
        <v>2</v>
      </c>
      <c r="L47" s="56" t="str">
        <f>IF(OR(L45="",L46=""),"",L45+L46)</f>
        <v/>
      </c>
      <c r="N47" s="57" t="s">
        <v>97</v>
      </c>
    </row>
    <row r="49" spans="3:4" x14ac:dyDescent="0.4">
      <c r="C49" s="47" t="s">
        <v>332</v>
      </c>
      <c r="D49" s="47"/>
    </row>
    <row r="50" spans="3:4" x14ac:dyDescent="0.4">
      <c r="C50" s="47" t="s">
        <v>387</v>
      </c>
      <c r="D50" s="47"/>
    </row>
    <row r="51" spans="3:4" x14ac:dyDescent="0.4">
      <c r="C51" s="47" t="s">
        <v>334</v>
      </c>
      <c r="D51" s="47"/>
    </row>
    <row r="52" spans="3:4" x14ac:dyDescent="0.4">
      <c r="C52" s="47" t="s">
        <v>388</v>
      </c>
      <c r="D52" s="47"/>
    </row>
    <row r="53" spans="3:4" x14ac:dyDescent="0.4">
      <c r="C53" s="47" t="s">
        <v>101</v>
      </c>
      <c r="D53" s="47"/>
    </row>
    <row r="54" spans="3:4" x14ac:dyDescent="0.4">
      <c r="C54" s="47" t="s">
        <v>102</v>
      </c>
      <c r="D54" s="4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D635C-D6C3-4ED4-A96C-82E6FB2CC758}">
  <sheetPr>
    <pageSetUpPr fitToPage="1"/>
  </sheetPr>
  <dimension ref="B1:N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3.375" style="46" customWidth="1"/>
    <col min="14" max="14" width="50.625" style="46" customWidth="1"/>
    <col min="15" max="16384" width="9" style="46"/>
  </cols>
  <sheetData>
    <row r="1" spans="2:14" x14ac:dyDescent="0.4">
      <c r="B1" s="44" t="s">
        <v>31</v>
      </c>
    </row>
    <row r="2" spans="2:14" x14ac:dyDescent="0.4">
      <c r="B2" s="47" t="s">
        <v>32</v>
      </c>
      <c r="F2" s="48"/>
      <c r="J2" s="49"/>
    </row>
    <row r="3" spans="2:14" x14ac:dyDescent="0.4">
      <c r="B3" s="48" t="s">
        <v>87</v>
      </c>
      <c r="F3" s="49" t="s">
        <v>88</v>
      </c>
      <c r="J3" s="49"/>
    </row>
    <row r="4" spans="2:14" x14ac:dyDescent="0.4">
      <c r="B4" s="47"/>
      <c r="F4" s="420" t="s">
        <v>33</v>
      </c>
      <c r="G4" s="420"/>
      <c r="H4" s="420"/>
      <c r="I4" s="420"/>
      <c r="J4" s="420"/>
      <c r="K4" s="420"/>
      <c r="L4" s="420"/>
      <c r="N4" s="420" t="s">
        <v>92</v>
      </c>
    </row>
    <row r="5" spans="2:14" x14ac:dyDescent="0.4">
      <c r="B5" s="45" t="s">
        <v>19</v>
      </c>
      <c r="C5" s="45" t="s">
        <v>4</v>
      </c>
      <c r="F5" s="45" t="s">
        <v>93</v>
      </c>
      <c r="G5" s="45"/>
      <c r="H5" s="45" t="s">
        <v>94</v>
      </c>
      <c r="J5" s="45" t="s">
        <v>34</v>
      </c>
      <c r="L5" s="45" t="s">
        <v>33</v>
      </c>
      <c r="N5" s="420"/>
    </row>
    <row r="6" spans="2:14" x14ac:dyDescent="0.4">
      <c r="B6" s="50">
        <v>1</v>
      </c>
      <c r="C6" s="51" t="s">
        <v>37</v>
      </c>
      <c r="D6" s="52" t="str">
        <f>C6</f>
        <v>a</v>
      </c>
      <c r="E6" s="50" t="s">
        <v>16</v>
      </c>
      <c r="F6" s="53"/>
      <c r="G6" s="50" t="s">
        <v>17</v>
      </c>
      <c r="H6" s="53"/>
      <c r="I6" s="54" t="s">
        <v>36</v>
      </c>
      <c r="J6" s="53">
        <v>0</v>
      </c>
      <c r="K6" s="55" t="s">
        <v>2</v>
      </c>
      <c r="L6" s="56" t="str">
        <f>IF(OR(F6="",H6=""),"",(H6+IF(F6&gt;H6,1,0)-F6-J6)*24)</f>
        <v/>
      </c>
      <c r="N6" s="57"/>
    </row>
    <row r="7" spans="2:14" x14ac:dyDescent="0.4">
      <c r="B7" s="50">
        <v>2</v>
      </c>
      <c r="C7" s="51" t="s">
        <v>38</v>
      </c>
      <c r="D7" s="52" t="str">
        <f t="shared" ref="D7:D38" si="0">C7</f>
        <v>b</v>
      </c>
      <c r="E7" s="50" t="s">
        <v>16</v>
      </c>
      <c r="F7" s="53"/>
      <c r="G7" s="50" t="s">
        <v>17</v>
      </c>
      <c r="H7" s="53"/>
      <c r="I7" s="54" t="s">
        <v>36</v>
      </c>
      <c r="J7" s="53">
        <v>0</v>
      </c>
      <c r="K7" s="55" t="s">
        <v>2</v>
      </c>
      <c r="L7" s="56" t="str">
        <f>IF(OR(F7="",H7=""),"",(H7+IF(F7&gt;H7,1,0)-F7-J7)*24)</f>
        <v/>
      </c>
      <c r="N7" s="57"/>
    </row>
    <row r="8" spans="2:14" x14ac:dyDescent="0.4">
      <c r="B8" s="50">
        <v>3</v>
      </c>
      <c r="C8" s="51" t="s">
        <v>39</v>
      </c>
      <c r="D8" s="52" t="str">
        <f t="shared" si="0"/>
        <v>c</v>
      </c>
      <c r="E8" s="50" t="s">
        <v>16</v>
      </c>
      <c r="F8" s="53"/>
      <c r="G8" s="50" t="s">
        <v>17</v>
      </c>
      <c r="H8" s="53"/>
      <c r="I8" s="54" t="s">
        <v>36</v>
      </c>
      <c r="J8" s="53">
        <v>0</v>
      </c>
      <c r="K8" s="55" t="s">
        <v>2</v>
      </c>
      <c r="L8" s="56" t="str">
        <f>IF(OR(F8="",H8=""),"",(H8+IF(F8&gt;H8,1,0)-F8-J8)*24)</f>
        <v/>
      </c>
      <c r="N8" s="57"/>
    </row>
    <row r="9" spans="2:14" x14ac:dyDescent="0.4">
      <c r="B9" s="50">
        <v>4</v>
      </c>
      <c r="C9" s="51" t="s">
        <v>40</v>
      </c>
      <c r="D9" s="52" t="str">
        <f t="shared" si="0"/>
        <v>d</v>
      </c>
      <c r="E9" s="50" t="s">
        <v>16</v>
      </c>
      <c r="F9" s="53"/>
      <c r="G9" s="50" t="s">
        <v>17</v>
      </c>
      <c r="H9" s="53"/>
      <c r="I9" s="54" t="s">
        <v>36</v>
      </c>
      <c r="J9" s="53">
        <v>0</v>
      </c>
      <c r="K9" s="55" t="s">
        <v>2</v>
      </c>
      <c r="L9" s="56" t="str">
        <f>IF(OR(F9="",H9=""),"",(H9+IF(F9&gt;H9,1,0)-F9-J9)*24)</f>
        <v/>
      </c>
      <c r="N9" s="57"/>
    </row>
    <row r="10" spans="2:14" x14ac:dyDescent="0.4">
      <c r="B10" s="50">
        <v>5</v>
      </c>
      <c r="C10" s="51" t="s">
        <v>41</v>
      </c>
      <c r="D10" s="52" t="str">
        <f t="shared" si="0"/>
        <v>e</v>
      </c>
      <c r="E10" s="50" t="s">
        <v>16</v>
      </c>
      <c r="F10" s="53"/>
      <c r="G10" s="50" t="s">
        <v>17</v>
      </c>
      <c r="H10" s="53"/>
      <c r="I10" s="54" t="s">
        <v>36</v>
      </c>
      <c r="J10" s="53">
        <v>0</v>
      </c>
      <c r="K10" s="55" t="s">
        <v>2</v>
      </c>
      <c r="L10" s="56" t="str">
        <f t="shared" ref="L10:L22" si="1">IF(OR(F10="",H10=""),"",(H10+IF(F10&gt;H10,1,0)-F10-J10)*24)</f>
        <v/>
      </c>
      <c r="N10" s="57"/>
    </row>
    <row r="11" spans="2:14" x14ac:dyDescent="0.4">
      <c r="B11" s="50">
        <v>6</v>
      </c>
      <c r="C11" s="51" t="s">
        <v>42</v>
      </c>
      <c r="D11" s="52" t="str">
        <f t="shared" si="0"/>
        <v>f</v>
      </c>
      <c r="E11" s="50" t="s">
        <v>16</v>
      </c>
      <c r="F11" s="53"/>
      <c r="G11" s="50" t="s">
        <v>17</v>
      </c>
      <c r="H11" s="53"/>
      <c r="I11" s="54" t="s">
        <v>36</v>
      </c>
      <c r="J11" s="53">
        <v>0</v>
      </c>
      <c r="K11" s="55" t="s">
        <v>2</v>
      </c>
      <c r="L11" s="56" t="str">
        <f>IF(OR(F11="",H11=""),"",(H11+IF(F11&gt;H11,1,0)-F11-J11)*24)</f>
        <v/>
      </c>
      <c r="N11" s="57"/>
    </row>
    <row r="12" spans="2:14" x14ac:dyDescent="0.4">
      <c r="B12" s="50">
        <v>7</v>
      </c>
      <c r="C12" s="51" t="s">
        <v>43</v>
      </c>
      <c r="D12" s="52" t="str">
        <f t="shared" si="0"/>
        <v>g</v>
      </c>
      <c r="E12" s="50" t="s">
        <v>16</v>
      </c>
      <c r="F12" s="53"/>
      <c r="G12" s="50" t="s">
        <v>17</v>
      </c>
      <c r="H12" s="53"/>
      <c r="I12" s="54" t="s">
        <v>36</v>
      </c>
      <c r="J12" s="53">
        <v>0</v>
      </c>
      <c r="K12" s="55" t="s">
        <v>2</v>
      </c>
      <c r="L12" s="56" t="str">
        <f t="shared" si="1"/>
        <v/>
      </c>
      <c r="N12" s="57"/>
    </row>
    <row r="13" spans="2:14" x14ac:dyDescent="0.4">
      <c r="B13" s="50">
        <v>8</v>
      </c>
      <c r="C13" s="51" t="s">
        <v>44</v>
      </c>
      <c r="D13" s="52" t="str">
        <f t="shared" si="0"/>
        <v>h</v>
      </c>
      <c r="E13" s="50" t="s">
        <v>16</v>
      </c>
      <c r="F13" s="53"/>
      <c r="G13" s="50" t="s">
        <v>17</v>
      </c>
      <c r="H13" s="53"/>
      <c r="I13" s="54" t="s">
        <v>36</v>
      </c>
      <c r="J13" s="53">
        <v>0</v>
      </c>
      <c r="K13" s="55" t="s">
        <v>2</v>
      </c>
      <c r="L13" s="56" t="str">
        <f t="shared" si="1"/>
        <v/>
      </c>
      <c r="N13" s="57"/>
    </row>
    <row r="14" spans="2:14" x14ac:dyDescent="0.4">
      <c r="B14" s="50">
        <v>9</v>
      </c>
      <c r="C14" s="51" t="s">
        <v>45</v>
      </c>
      <c r="D14" s="52" t="str">
        <f t="shared" si="0"/>
        <v>i</v>
      </c>
      <c r="E14" s="50" t="s">
        <v>16</v>
      </c>
      <c r="F14" s="53"/>
      <c r="G14" s="50" t="s">
        <v>17</v>
      </c>
      <c r="H14" s="53"/>
      <c r="I14" s="54" t="s">
        <v>36</v>
      </c>
      <c r="J14" s="53">
        <v>0</v>
      </c>
      <c r="K14" s="55" t="s">
        <v>2</v>
      </c>
      <c r="L14" s="56" t="str">
        <f t="shared" si="1"/>
        <v/>
      </c>
      <c r="N14" s="57"/>
    </row>
    <row r="15" spans="2:14" x14ac:dyDescent="0.4">
      <c r="B15" s="50">
        <v>10</v>
      </c>
      <c r="C15" s="51" t="s">
        <v>46</v>
      </c>
      <c r="D15" s="52" t="str">
        <f t="shared" si="0"/>
        <v>j</v>
      </c>
      <c r="E15" s="50" t="s">
        <v>16</v>
      </c>
      <c r="F15" s="53"/>
      <c r="G15" s="50" t="s">
        <v>17</v>
      </c>
      <c r="H15" s="53"/>
      <c r="I15" s="54" t="s">
        <v>36</v>
      </c>
      <c r="J15" s="53">
        <v>0</v>
      </c>
      <c r="K15" s="55" t="s">
        <v>2</v>
      </c>
      <c r="L15" s="56" t="str">
        <f t="shared" si="1"/>
        <v/>
      </c>
      <c r="N15" s="57"/>
    </row>
    <row r="16" spans="2:14" x14ac:dyDescent="0.4">
      <c r="B16" s="50">
        <v>11</v>
      </c>
      <c r="C16" s="51" t="s">
        <v>47</v>
      </c>
      <c r="D16" s="52" t="str">
        <f t="shared" si="0"/>
        <v>k</v>
      </c>
      <c r="E16" s="50" t="s">
        <v>16</v>
      </c>
      <c r="F16" s="53"/>
      <c r="G16" s="50" t="s">
        <v>17</v>
      </c>
      <c r="H16" s="53"/>
      <c r="I16" s="54" t="s">
        <v>36</v>
      </c>
      <c r="J16" s="53">
        <v>0</v>
      </c>
      <c r="K16" s="55" t="s">
        <v>2</v>
      </c>
      <c r="L16" s="56" t="str">
        <f t="shared" si="1"/>
        <v/>
      </c>
      <c r="N16" s="57"/>
    </row>
    <row r="17" spans="2:14" x14ac:dyDescent="0.4">
      <c r="B17" s="50">
        <v>12</v>
      </c>
      <c r="C17" s="51" t="s">
        <v>48</v>
      </c>
      <c r="D17" s="52" t="str">
        <f t="shared" si="0"/>
        <v>l</v>
      </c>
      <c r="E17" s="50" t="s">
        <v>16</v>
      </c>
      <c r="F17" s="53"/>
      <c r="G17" s="50" t="s">
        <v>17</v>
      </c>
      <c r="H17" s="53"/>
      <c r="I17" s="54" t="s">
        <v>36</v>
      </c>
      <c r="J17" s="53">
        <v>0</v>
      </c>
      <c r="K17" s="55" t="s">
        <v>2</v>
      </c>
      <c r="L17" s="56" t="str">
        <f t="shared" si="1"/>
        <v/>
      </c>
      <c r="N17" s="57"/>
    </row>
    <row r="18" spans="2:14" x14ac:dyDescent="0.4">
      <c r="B18" s="50">
        <v>13</v>
      </c>
      <c r="C18" s="51" t="s">
        <v>49</v>
      </c>
      <c r="D18" s="52" t="str">
        <f t="shared" si="0"/>
        <v>m</v>
      </c>
      <c r="E18" s="50" t="s">
        <v>16</v>
      </c>
      <c r="F18" s="53"/>
      <c r="G18" s="50" t="s">
        <v>17</v>
      </c>
      <c r="H18" s="53"/>
      <c r="I18" s="54" t="s">
        <v>36</v>
      </c>
      <c r="J18" s="53">
        <v>0</v>
      </c>
      <c r="K18" s="55" t="s">
        <v>2</v>
      </c>
      <c r="L18" s="56" t="str">
        <f t="shared" si="1"/>
        <v/>
      </c>
      <c r="N18" s="57"/>
    </row>
    <row r="19" spans="2:14" x14ac:dyDescent="0.4">
      <c r="B19" s="50">
        <v>14</v>
      </c>
      <c r="C19" s="51" t="s">
        <v>50</v>
      </c>
      <c r="D19" s="52" t="str">
        <f t="shared" si="0"/>
        <v>n</v>
      </c>
      <c r="E19" s="50" t="s">
        <v>16</v>
      </c>
      <c r="F19" s="53"/>
      <c r="G19" s="50" t="s">
        <v>17</v>
      </c>
      <c r="H19" s="53"/>
      <c r="I19" s="54" t="s">
        <v>36</v>
      </c>
      <c r="J19" s="53">
        <v>0</v>
      </c>
      <c r="K19" s="55" t="s">
        <v>2</v>
      </c>
      <c r="L19" s="56" t="str">
        <f t="shared" si="1"/>
        <v/>
      </c>
      <c r="N19" s="57"/>
    </row>
    <row r="20" spans="2:14" x14ac:dyDescent="0.4">
      <c r="B20" s="50">
        <v>15</v>
      </c>
      <c r="C20" s="51" t="s">
        <v>51</v>
      </c>
      <c r="D20" s="52" t="str">
        <f t="shared" si="0"/>
        <v>o</v>
      </c>
      <c r="E20" s="50" t="s">
        <v>16</v>
      </c>
      <c r="F20" s="53"/>
      <c r="G20" s="50" t="s">
        <v>17</v>
      </c>
      <c r="H20" s="53"/>
      <c r="I20" s="54" t="s">
        <v>36</v>
      </c>
      <c r="J20" s="53">
        <v>0</v>
      </c>
      <c r="K20" s="55" t="s">
        <v>2</v>
      </c>
      <c r="L20" s="56" t="str">
        <f t="shared" si="1"/>
        <v/>
      </c>
      <c r="N20" s="57"/>
    </row>
    <row r="21" spans="2:14" x14ac:dyDescent="0.4">
      <c r="B21" s="50">
        <v>16</v>
      </c>
      <c r="C21" s="51" t="s">
        <v>52</v>
      </c>
      <c r="D21" s="52" t="str">
        <f t="shared" si="0"/>
        <v>p</v>
      </c>
      <c r="E21" s="50" t="s">
        <v>16</v>
      </c>
      <c r="F21" s="53"/>
      <c r="G21" s="50" t="s">
        <v>17</v>
      </c>
      <c r="H21" s="53"/>
      <c r="I21" s="54" t="s">
        <v>36</v>
      </c>
      <c r="J21" s="53">
        <v>0</v>
      </c>
      <c r="K21" s="55" t="s">
        <v>2</v>
      </c>
      <c r="L21" s="56" t="str">
        <f t="shared" si="1"/>
        <v/>
      </c>
      <c r="N21" s="57"/>
    </row>
    <row r="22" spans="2:14" x14ac:dyDescent="0.4">
      <c r="B22" s="50">
        <v>17</v>
      </c>
      <c r="C22" s="51" t="s">
        <v>53</v>
      </c>
      <c r="D22" s="52" t="str">
        <f t="shared" si="0"/>
        <v>q</v>
      </c>
      <c r="E22" s="50" t="s">
        <v>16</v>
      </c>
      <c r="F22" s="53"/>
      <c r="G22" s="50" t="s">
        <v>17</v>
      </c>
      <c r="H22" s="53"/>
      <c r="I22" s="54" t="s">
        <v>36</v>
      </c>
      <c r="J22" s="53">
        <v>0</v>
      </c>
      <c r="K22" s="55" t="s">
        <v>2</v>
      </c>
      <c r="L22" s="56" t="str">
        <f t="shared" si="1"/>
        <v/>
      </c>
      <c r="N22" s="57"/>
    </row>
    <row r="23" spans="2:14" x14ac:dyDescent="0.4">
      <c r="B23" s="50">
        <v>18</v>
      </c>
      <c r="C23" s="51" t="s">
        <v>54</v>
      </c>
      <c r="D23" s="52" t="str">
        <f t="shared" si="0"/>
        <v>r</v>
      </c>
      <c r="E23" s="50" t="s">
        <v>16</v>
      </c>
      <c r="F23" s="58"/>
      <c r="G23" s="50" t="s">
        <v>17</v>
      </c>
      <c r="H23" s="58"/>
      <c r="I23" s="54" t="s">
        <v>36</v>
      </c>
      <c r="J23" s="58"/>
      <c r="K23" s="55" t="s">
        <v>2</v>
      </c>
      <c r="L23" s="51">
        <v>1</v>
      </c>
      <c r="N23" s="57"/>
    </row>
    <row r="24" spans="2:14" x14ac:dyDescent="0.4">
      <c r="B24" s="50">
        <v>19</v>
      </c>
      <c r="C24" s="51" t="s">
        <v>55</v>
      </c>
      <c r="D24" s="52" t="str">
        <f t="shared" si="0"/>
        <v>s</v>
      </c>
      <c r="E24" s="50" t="s">
        <v>16</v>
      </c>
      <c r="F24" s="58"/>
      <c r="G24" s="50" t="s">
        <v>17</v>
      </c>
      <c r="H24" s="58"/>
      <c r="I24" s="54" t="s">
        <v>36</v>
      </c>
      <c r="J24" s="58"/>
      <c r="K24" s="55" t="s">
        <v>2</v>
      </c>
      <c r="L24" s="51">
        <v>2</v>
      </c>
      <c r="N24" s="57"/>
    </row>
    <row r="25" spans="2:14" x14ac:dyDescent="0.4">
      <c r="B25" s="50">
        <v>20</v>
      </c>
      <c r="C25" s="51" t="s">
        <v>56</v>
      </c>
      <c r="D25" s="52" t="str">
        <f t="shared" si="0"/>
        <v>t</v>
      </c>
      <c r="E25" s="50" t="s">
        <v>16</v>
      </c>
      <c r="F25" s="58"/>
      <c r="G25" s="50" t="s">
        <v>17</v>
      </c>
      <c r="H25" s="58"/>
      <c r="I25" s="54" t="s">
        <v>36</v>
      </c>
      <c r="J25" s="58"/>
      <c r="K25" s="55" t="s">
        <v>2</v>
      </c>
      <c r="L25" s="51">
        <v>3</v>
      </c>
      <c r="N25" s="57"/>
    </row>
    <row r="26" spans="2:14" x14ac:dyDescent="0.4">
      <c r="B26" s="50">
        <v>21</v>
      </c>
      <c r="C26" s="51" t="s">
        <v>57</v>
      </c>
      <c r="D26" s="52" t="str">
        <f t="shared" si="0"/>
        <v>u</v>
      </c>
      <c r="E26" s="50" t="s">
        <v>16</v>
      </c>
      <c r="F26" s="58"/>
      <c r="G26" s="50" t="s">
        <v>17</v>
      </c>
      <c r="H26" s="58"/>
      <c r="I26" s="54" t="s">
        <v>36</v>
      </c>
      <c r="J26" s="58"/>
      <c r="K26" s="55" t="s">
        <v>2</v>
      </c>
      <c r="L26" s="51">
        <v>4</v>
      </c>
      <c r="N26" s="57"/>
    </row>
    <row r="27" spans="2:14" x14ac:dyDescent="0.4">
      <c r="B27" s="50">
        <v>22</v>
      </c>
      <c r="C27" s="51" t="s">
        <v>58</v>
      </c>
      <c r="D27" s="52" t="str">
        <f t="shared" si="0"/>
        <v>v</v>
      </c>
      <c r="E27" s="50" t="s">
        <v>16</v>
      </c>
      <c r="F27" s="58"/>
      <c r="G27" s="50" t="s">
        <v>17</v>
      </c>
      <c r="H27" s="58"/>
      <c r="I27" s="54" t="s">
        <v>36</v>
      </c>
      <c r="J27" s="58"/>
      <c r="K27" s="55" t="s">
        <v>2</v>
      </c>
      <c r="L27" s="51">
        <v>5</v>
      </c>
      <c r="N27" s="57"/>
    </row>
    <row r="28" spans="2:14" x14ac:dyDescent="0.4">
      <c r="B28" s="50">
        <v>23</v>
      </c>
      <c r="C28" s="51" t="s">
        <v>59</v>
      </c>
      <c r="D28" s="52" t="str">
        <f t="shared" si="0"/>
        <v>w</v>
      </c>
      <c r="E28" s="50" t="s">
        <v>16</v>
      </c>
      <c r="F28" s="58"/>
      <c r="G28" s="50" t="s">
        <v>17</v>
      </c>
      <c r="H28" s="58"/>
      <c r="I28" s="54" t="s">
        <v>36</v>
      </c>
      <c r="J28" s="58"/>
      <c r="K28" s="55" t="s">
        <v>2</v>
      </c>
      <c r="L28" s="51">
        <v>6</v>
      </c>
      <c r="N28" s="57"/>
    </row>
    <row r="29" spans="2:14" x14ac:dyDescent="0.4">
      <c r="B29" s="50">
        <v>24</v>
      </c>
      <c r="C29" s="51" t="s">
        <v>60</v>
      </c>
      <c r="D29" s="52" t="str">
        <f t="shared" si="0"/>
        <v>x</v>
      </c>
      <c r="E29" s="50" t="s">
        <v>16</v>
      </c>
      <c r="F29" s="58"/>
      <c r="G29" s="50" t="s">
        <v>17</v>
      </c>
      <c r="H29" s="58"/>
      <c r="I29" s="54" t="s">
        <v>36</v>
      </c>
      <c r="J29" s="58"/>
      <c r="K29" s="55" t="s">
        <v>2</v>
      </c>
      <c r="L29" s="51">
        <v>7</v>
      </c>
      <c r="N29" s="57"/>
    </row>
    <row r="30" spans="2:14" x14ac:dyDescent="0.4">
      <c r="B30" s="50">
        <v>25</v>
      </c>
      <c r="C30" s="51" t="s">
        <v>61</v>
      </c>
      <c r="D30" s="52" t="str">
        <f t="shared" si="0"/>
        <v>y</v>
      </c>
      <c r="E30" s="50" t="s">
        <v>16</v>
      </c>
      <c r="F30" s="58"/>
      <c r="G30" s="50" t="s">
        <v>17</v>
      </c>
      <c r="H30" s="58"/>
      <c r="I30" s="54" t="s">
        <v>36</v>
      </c>
      <c r="J30" s="58"/>
      <c r="K30" s="55" t="s">
        <v>2</v>
      </c>
      <c r="L30" s="51">
        <v>8</v>
      </c>
      <c r="N30" s="57"/>
    </row>
    <row r="31" spans="2:14" x14ac:dyDescent="0.4">
      <c r="B31" s="50">
        <v>26</v>
      </c>
      <c r="C31" s="51" t="s">
        <v>62</v>
      </c>
      <c r="D31" s="52" t="str">
        <f t="shared" si="0"/>
        <v>z</v>
      </c>
      <c r="E31" s="50" t="s">
        <v>16</v>
      </c>
      <c r="F31" s="58"/>
      <c r="G31" s="50" t="s">
        <v>17</v>
      </c>
      <c r="H31" s="58"/>
      <c r="I31" s="54" t="s">
        <v>36</v>
      </c>
      <c r="J31" s="58"/>
      <c r="K31" s="55" t="s">
        <v>2</v>
      </c>
      <c r="L31" s="51">
        <v>1</v>
      </c>
      <c r="N31" s="57"/>
    </row>
    <row r="32" spans="2:14" x14ac:dyDescent="0.4">
      <c r="B32" s="50">
        <v>27</v>
      </c>
      <c r="C32" s="51" t="s">
        <v>60</v>
      </c>
      <c r="D32" s="52" t="str">
        <f t="shared" si="0"/>
        <v>x</v>
      </c>
      <c r="E32" s="50" t="s">
        <v>16</v>
      </c>
      <c r="F32" s="58"/>
      <c r="G32" s="50" t="s">
        <v>17</v>
      </c>
      <c r="H32" s="58"/>
      <c r="I32" s="54" t="s">
        <v>36</v>
      </c>
      <c r="J32" s="58"/>
      <c r="K32" s="55" t="s">
        <v>2</v>
      </c>
      <c r="L32" s="51">
        <v>2</v>
      </c>
      <c r="N32" s="57"/>
    </row>
    <row r="33" spans="2:14" x14ac:dyDescent="0.4">
      <c r="B33" s="50">
        <v>28</v>
      </c>
      <c r="C33" s="51" t="s">
        <v>63</v>
      </c>
      <c r="D33" s="52" t="str">
        <f t="shared" si="0"/>
        <v>aa</v>
      </c>
      <c r="E33" s="50" t="s">
        <v>16</v>
      </c>
      <c r="F33" s="58"/>
      <c r="G33" s="50" t="s">
        <v>17</v>
      </c>
      <c r="H33" s="58"/>
      <c r="I33" s="54" t="s">
        <v>36</v>
      </c>
      <c r="J33" s="58"/>
      <c r="K33" s="55" t="s">
        <v>2</v>
      </c>
      <c r="L33" s="51">
        <v>3</v>
      </c>
      <c r="N33" s="57"/>
    </row>
    <row r="34" spans="2:14" x14ac:dyDescent="0.4">
      <c r="B34" s="50">
        <v>29</v>
      </c>
      <c r="C34" s="51" t="s">
        <v>64</v>
      </c>
      <c r="D34" s="52" t="str">
        <f t="shared" si="0"/>
        <v>ab</v>
      </c>
      <c r="E34" s="50" t="s">
        <v>16</v>
      </c>
      <c r="F34" s="58"/>
      <c r="G34" s="50" t="s">
        <v>17</v>
      </c>
      <c r="H34" s="58"/>
      <c r="I34" s="54" t="s">
        <v>36</v>
      </c>
      <c r="J34" s="58"/>
      <c r="K34" s="55" t="s">
        <v>2</v>
      </c>
      <c r="L34" s="51">
        <v>4</v>
      </c>
      <c r="N34" s="57"/>
    </row>
    <row r="35" spans="2:14" x14ac:dyDescent="0.4">
      <c r="B35" s="50">
        <v>30</v>
      </c>
      <c r="C35" s="51" t="s">
        <v>65</v>
      </c>
      <c r="D35" s="52" t="str">
        <f t="shared" si="0"/>
        <v>ac</v>
      </c>
      <c r="E35" s="50" t="s">
        <v>16</v>
      </c>
      <c r="F35" s="58"/>
      <c r="G35" s="50" t="s">
        <v>17</v>
      </c>
      <c r="H35" s="58"/>
      <c r="I35" s="54" t="s">
        <v>36</v>
      </c>
      <c r="J35" s="58"/>
      <c r="K35" s="55" t="s">
        <v>2</v>
      </c>
      <c r="L35" s="51">
        <v>5</v>
      </c>
      <c r="N35" s="57"/>
    </row>
    <row r="36" spans="2:14" x14ac:dyDescent="0.4">
      <c r="B36" s="50">
        <v>31</v>
      </c>
      <c r="C36" s="51" t="s">
        <v>66</v>
      </c>
      <c r="D36" s="52" t="str">
        <f t="shared" si="0"/>
        <v>ad</v>
      </c>
      <c r="E36" s="50" t="s">
        <v>16</v>
      </c>
      <c r="F36" s="58"/>
      <c r="G36" s="50" t="s">
        <v>17</v>
      </c>
      <c r="H36" s="58"/>
      <c r="I36" s="54" t="s">
        <v>36</v>
      </c>
      <c r="J36" s="58"/>
      <c r="K36" s="55" t="s">
        <v>2</v>
      </c>
      <c r="L36" s="51">
        <v>6</v>
      </c>
      <c r="N36" s="57"/>
    </row>
    <row r="37" spans="2:14" x14ac:dyDescent="0.4">
      <c r="B37" s="50">
        <v>32</v>
      </c>
      <c r="C37" s="51" t="s">
        <v>67</v>
      </c>
      <c r="D37" s="52" t="str">
        <f t="shared" si="0"/>
        <v>ae</v>
      </c>
      <c r="E37" s="50" t="s">
        <v>16</v>
      </c>
      <c r="F37" s="58"/>
      <c r="G37" s="50" t="s">
        <v>17</v>
      </c>
      <c r="H37" s="58"/>
      <c r="I37" s="54" t="s">
        <v>36</v>
      </c>
      <c r="J37" s="58"/>
      <c r="K37" s="55" t="s">
        <v>2</v>
      </c>
      <c r="L37" s="51">
        <v>7</v>
      </c>
      <c r="N37" s="57"/>
    </row>
    <row r="38" spans="2:14" x14ac:dyDescent="0.4">
      <c r="B38" s="50">
        <v>33</v>
      </c>
      <c r="C38" s="51" t="s">
        <v>68</v>
      </c>
      <c r="D38" s="52" t="str">
        <f t="shared" si="0"/>
        <v>af</v>
      </c>
      <c r="E38" s="50" t="s">
        <v>16</v>
      </c>
      <c r="F38" s="58"/>
      <c r="G38" s="50" t="s">
        <v>17</v>
      </c>
      <c r="H38" s="58"/>
      <c r="I38" s="54" t="s">
        <v>36</v>
      </c>
      <c r="J38" s="58"/>
      <c r="K38" s="55" t="s">
        <v>2</v>
      </c>
      <c r="L38" s="51">
        <v>8</v>
      </c>
      <c r="N38" s="57"/>
    </row>
    <row r="39" spans="2:14" x14ac:dyDescent="0.4">
      <c r="B39" s="50">
        <v>34</v>
      </c>
      <c r="C39" s="59" t="s">
        <v>70</v>
      </c>
      <c r="D39" s="52"/>
      <c r="E39" s="50" t="s">
        <v>16</v>
      </c>
      <c r="F39" s="53">
        <v>0.29166666666666669</v>
      </c>
      <c r="G39" s="50" t="s">
        <v>17</v>
      </c>
      <c r="H39" s="53">
        <v>0.39583333333333331</v>
      </c>
      <c r="I39" s="54" t="s">
        <v>36</v>
      </c>
      <c r="J39" s="53">
        <v>0</v>
      </c>
      <c r="K39" s="55" t="s">
        <v>2</v>
      </c>
      <c r="L39" s="56">
        <f t="shared" ref="L39:L40" si="2">IF(OR(F39="",H39=""),"",(H39+IF(F39&gt;H39,1,0)-F39-J39)*24)</f>
        <v>2.4999999999999991</v>
      </c>
      <c r="N39" s="57"/>
    </row>
    <row r="40" spans="2:14" x14ac:dyDescent="0.4">
      <c r="B40" s="50"/>
      <c r="C40" s="60" t="s">
        <v>35</v>
      </c>
      <c r="D40" s="52"/>
      <c r="E40" s="50" t="s">
        <v>16</v>
      </c>
      <c r="F40" s="53">
        <v>0.6875</v>
      </c>
      <c r="G40" s="50" t="s">
        <v>17</v>
      </c>
      <c r="H40" s="53">
        <v>0.83333333333333337</v>
      </c>
      <c r="I40" s="54" t="s">
        <v>36</v>
      </c>
      <c r="J40" s="53">
        <v>0</v>
      </c>
      <c r="K40" s="55" t="s">
        <v>2</v>
      </c>
      <c r="L40" s="56">
        <f t="shared" si="2"/>
        <v>3.5000000000000009</v>
      </c>
      <c r="N40" s="57"/>
    </row>
    <row r="41" spans="2:14" x14ac:dyDescent="0.4">
      <c r="B41" s="50"/>
      <c r="C41" s="61" t="s">
        <v>35</v>
      </c>
      <c r="D41" s="52" t="str">
        <f>C39</f>
        <v>ag</v>
      </c>
      <c r="E41" s="50" t="s">
        <v>16</v>
      </c>
      <c r="F41" s="53" t="s">
        <v>35</v>
      </c>
      <c r="G41" s="50" t="s">
        <v>17</v>
      </c>
      <c r="H41" s="53" t="s">
        <v>35</v>
      </c>
      <c r="I41" s="54" t="s">
        <v>36</v>
      </c>
      <c r="J41" s="53" t="s">
        <v>35</v>
      </c>
      <c r="K41" s="55" t="s">
        <v>2</v>
      </c>
      <c r="L41" s="56">
        <f>IF(OR(L39="",L40=""),"",L39+L40)</f>
        <v>6</v>
      </c>
      <c r="N41" s="57" t="s">
        <v>95</v>
      </c>
    </row>
    <row r="42" spans="2:14" x14ac:dyDescent="0.4">
      <c r="B42" s="50"/>
      <c r="C42" s="59" t="s">
        <v>96</v>
      </c>
      <c r="D42" s="52"/>
      <c r="E42" s="50" t="s">
        <v>16</v>
      </c>
      <c r="F42" s="53"/>
      <c r="G42" s="50" t="s">
        <v>17</v>
      </c>
      <c r="H42" s="53"/>
      <c r="I42" s="54" t="s">
        <v>36</v>
      </c>
      <c r="J42" s="53">
        <v>0</v>
      </c>
      <c r="K42" s="55" t="s">
        <v>2</v>
      </c>
      <c r="L42" s="56" t="str">
        <f t="shared" ref="L42:L43" si="3">IF(OR(F42="",H42=""),"",(H42+IF(F42&gt;H42,1,0)-F42-J42)*24)</f>
        <v/>
      </c>
      <c r="N42" s="57"/>
    </row>
    <row r="43" spans="2:14" x14ac:dyDescent="0.4">
      <c r="B43" s="50">
        <v>35</v>
      </c>
      <c r="C43" s="60" t="s">
        <v>35</v>
      </c>
      <c r="D43" s="52"/>
      <c r="E43" s="50" t="s">
        <v>16</v>
      </c>
      <c r="F43" s="53"/>
      <c r="G43" s="50" t="s">
        <v>17</v>
      </c>
      <c r="H43" s="53"/>
      <c r="I43" s="54" t="s">
        <v>36</v>
      </c>
      <c r="J43" s="53">
        <v>0</v>
      </c>
      <c r="K43" s="55" t="s">
        <v>2</v>
      </c>
      <c r="L43" s="56" t="str">
        <f t="shared" si="3"/>
        <v/>
      </c>
      <c r="N43" s="57"/>
    </row>
    <row r="44" spans="2:14" x14ac:dyDescent="0.4">
      <c r="B44" s="50"/>
      <c r="C44" s="61" t="s">
        <v>35</v>
      </c>
      <c r="D44" s="52" t="str">
        <f>C42</f>
        <v>ah</v>
      </c>
      <c r="E44" s="50" t="s">
        <v>16</v>
      </c>
      <c r="F44" s="53" t="s">
        <v>35</v>
      </c>
      <c r="G44" s="50" t="s">
        <v>17</v>
      </c>
      <c r="H44" s="53" t="s">
        <v>35</v>
      </c>
      <c r="I44" s="54" t="s">
        <v>36</v>
      </c>
      <c r="J44" s="53" t="s">
        <v>35</v>
      </c>
      <c r="K44" s="55" t="s">
        <v>2</v>
      </c>
      <c r="L44" s="56" t="str">
        <f>IF(OR(L42="",L43=""),"",L42+L43)</f>
        <v/>
      </c>
      <c r="N44" s="57" t="s">
        <v>97</v>
      </c>
    </row>
    <row r="45" spans="2:14" x14ac:dyDescent="0.4">
      <c r="B45" s="50"/>
      <c r="C45" s="59" t="s">
        <v>98</v>
      </c>
      <c r="D45" s="52"/>
      <c r="E45" s="50" t="s">
        <v>16</v>
      </c>
      <c r="F45" s="53"/>
      <c r="G45" s="50" t="s">
        <v>17</v>
      </c>
      <c r="H45" s="53"/>
      <c r="I45" s="54" t="s">
        <v>36</v>
      </c>
      <c r="J45" s="53">
        <v>0</v>
      </c>
      <c r="K45" s="55" t="s">
        <v>2</v>
      </c>
      <c r="L45" s="56" t="str">
        <f t="shared" ref="L45:L46" si="4">IF(OR(F45="",H45=""),"",(H45+IF(F45&gt;H45,1,0)-F45-J45)*24)</f>
        <v/>
      </c>
      <c r="N45" s="57"/>
    </row>
    <row r="46" spans="2:14" x14ac:dyDescent="0.4">
      <c r="B46" s="50">
        <v>36</v>
      </c>
      <c r="C46" s="60" t="s">
        <v>35</v>
      </c>
      <c r="D46" s="52"/>
      <c r="E46" s="50" t="s">
        <v>16</v>
      </c>
      <c r="F46" s="53"/>
      <c r="G46" s="50" t="s">
        <v>17</v>
      </c>
      <c r="H46" s="53"/>
      <c r="I46" s="54" t="s">
        <v>36</v>
      </c>
      <c r="J46" s="53">
        <v>0</v>
      </c>
      <c r="K46" s="55" t="s">
        <v>2</v>
      </c>
      <c r="L46" s="56" t="str">
        <f t="shared" si="4"/>
        <v/>
      </c>
      <c r="N46" s="57"/>
    </row>
    <row r="47" spans="2:14" x14ac:dyDescent="0.4">
      <c r="B47" s="50"/>
      <c r="C47" s="61" t="s">
        <v>35</v>
      </c>
      <c r="D47" s="52" t="str">
        <f>C45</f>
        <v>ai</v>
      </c>
      <c r="E47" s="50" t="s">
        <v>16</v>
      </c>
      <c r="F47" s="53" t="s">
        <v>35</v>
      </c>
      <c r="G47" s="50" t="s">
        <v>17</v>
      </c>
      <c r="H47" s="53" t="s">
        <v>35</v>
      </c>
      <c r="I47" s="54" t="s">
        <v>36</v>
      </c>
      <c r="J47" s="53" t="s">
        <v>35</v>
      </c>
      <c r="K47" s="55" t="s">
        <v>2</v>
      </c>
      <c r="L47" s="56" t="str">
        <f>IF(OR(L45="",L46=""),"",L45+L46)</f>
        <v/>
      </c>
      <c r="N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9E67-1B1B-49B1-BFCC-7500079AAF3B}">
  <sheetPr>
    <pageSetUpPr fitToPage="1"/>
  </sheetPr>
  <dimension ref="B1:BB12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339</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337</v>
      </c>
      <c r="C16" s="28"/>
      <c r="D16" s="27"/>
    </row>
    <row r="17" spans="2:4" s="17" customFormat="1" ht="20.25" customHeight="1" x14ac:dyDescent="0.4">
      <c r="B17" s="27" t="s">
        <v>338</v>
      </c>
      <c r="C17" s="28"/>
      <c r="D17" s="27"/>
    </row>
    <row r="18" spans="2:4" s="17" customFormat="1" ht="20.25" customHeight="1" x14ac:dyDescent="0.4">
      <c r="B18" s="27"/>
      <c r="C18" s="28"/>
      <c r="D18" s="27"/>
    </row>
    <row r="19" spans="2:4" s="17" customFormat="1" ht="20.25" customHeight="1" x14ac:dyDescent="0.4">
      <c r="B19" s="27" t="s">
        <v>340</v>
      </c>
      <c r="C19" s="28"/>
      <c r="D19" s="27"/>
    </row>
    <row r="20" spans="2:4" s="17" customFormat="1" ht="20.25" customHeight="1" x14ac:dyDescent="0.4">
      <c r="B20" s="27" t="s">
        <v>341</v>
      </c>
      <c r="C20" s="28"/>
      <c r="D20" s="27"/>
    </row>
    <row r="21" spans="2:4" s="17" customFormat="1" ht="20.25" customHeight="1" x14ac:dyDescent="0.4">
      <c r="B21" s="27" t="s">
        <v>342</v>
      </c>
      <c r="C21" s="28"/>
      <c r="D21" s="27"/>
    </row>
    <row r="22" spans="2:4" s="17" customFormat="1" ht="20.25" customHeight="1" x14ac:dyDescent="0.4">
      <c r="B22" s="27"/>
      <c r="C22" s="28"/>
      <c r="D22" s="27"/>
    </row>
    <row r="23" spans="2:4" s="17" customFormat="1" ht="20.25" customHeight="1" x14ac:dyDescent="0.4">
      <c r="B23" s="27" t="s">
        <v>343</v>
      </c>
      <c r="C23" s="28"/>
      <c r="D23" s="27"/>
    </row>
    <row r="24" spans="2:4" s="17" customFormat="1" ht="20.25" customHeight="1" x14ac:dyDescent="0.4">
      <c r="B24" s="27" t="s">
        <v>344</v>
      </c>
      <c r="C24" s="28"/>
      <c r="D24" s="27"/>
    </row>
    <row r="25" spans="2:4" s="17" customFormat="1" ht="20.25" customHeight="1" x14ac:dyDescent="0.4">
      <c r="B25" s="27" t="s">
        <v>345</v>
      </c>
      <c r="C25" s="28"/>
      <c r="D25" s="27"/>
    </row>
    <row r="26" spans="2:4" s="17" customFormat="1" ht="20.25" customHeight="1" x14ac:dyDescent="0.4">
      <c r="B26" s="27" t="s">
        <v>346</v>
      </c>
      <c r="C26" s="28"/>
      <c r="D26" s="27"/>
    </row>
    <row r="27" spans="2:4" s="17" customFormat="1" ht="20.25" customHeight="1" x14ac:dyDescent="0.4">
      <c r="B27" s="27"/>
      <c r="C27" s="27"/>
      <c r="D27" s="27"/>
    </row>
    <row r="28" spans="2:4" s="17" customFormat="1" ht="17.25" customHeight="1" x14ac:dyDescent="0.4">
      <c r="B28" s="27" t="s">
        <v>347</v>
      </c>
      <c r="C28" s="27"/>
      <c r="D28" s="27"/>
    </row>
    <row r="29" spans="2:4" s="17" customFormat="1" ht="17.25" customHeight="1" x14ac:dyDescent="0.4">
      <c r="B29" s="27" t="s">
        <v>80</v>
      </c>
      <c r="C29" s="27"/>
      <c r="D29" s="27"/>
    </row>
    <row r="30" spans="2:4" s="17" customFormat="1" ht="17.25" customHeight="1" x14ac:dyDescent="0.4">
      <c r="B30" s="27"/>
      <c r="C30" s="27"/>
      <c r="D30" s="27"/>
    </row>
    <row r="31" spans="2:4" s="17" customFormat="1" ht="17.25" customHeight="1" x14ac:dyDescent="0.4">
      <c r="B31" s="27"/>
      <c r="C31" s="18" t="s">
        <v>19</v>
      </c>
      <c r="D31" s="18" t="s">
        <v>3</v>
      </c>
    </row>
    <row r="32" spans="2:4" s="17" customFormat="1" ht="17.25" customHeight="1" x14ac:dyDescent="0.4">
      <c r="B32" s="27"/>
      <c r="C32" s="18">
        <v>1</v>
      </c>
      <c r="D32" s="31" t="s">
        <v>69</v>
      </c>
    </row>
    <row r="33" spans="2:25" s="17" customFormat="1" ht="17.25" customHeight="1" x14ac:dyDescent="0.4">
      <c r="B33" s="27"/>
      <c r="C33" s="18">
        <v>2</v>
      </c>
      <c r="D33" s="31" t="s">
        <v>328</v>
      </c>
    </row>
    <row r="34" spans="2:25" s="17" customFormat="1" ht="17.25" customHeight="1" x14ac:dyDescent="0.4">
      <c r="B34" s="27"/>
      <c r="C34" s="18">
        <v>3</v>
      </c>
      <c r="D34" s="31" t="s">
        <v>153</v>
      </c>
    </row>
    <row r="35" spans="2:25" s="17" customFormat="1" ht="17.25" customHeight="1" x14ac:dyDescent="0.4">
      <c r="B35" s="27"/>
      <c r="C35" s="18">
        <v>4</v>
      </c>
      <c r="D35" s="31" t="s">
        <v>155</v>
      </c>
    </row>
    <row r="36" spans="2:25" s="17" customFormat="1" ht="17.25" customHeight="1" x14ac:dyDescent="0.4">
      <c r="B36" s="27"/>
      <c r="C36" s="18">
        <v>5</v>
      </c>
      <c r="D36" s="31" t="s">
        <v>154</v>
      </c>
    </row>
    <row r="37" spans="2:25" s="17" customFormat="1" ht="17.25" customHeight="1" x14ac:dyDescent="0.4">
      <c r="B37" s="27"/>
      <c r="C37" s="18">
        <v>6</v>
      </c>
      <c r="D37" s="31" t="s">
        <v>329</v>
      </c>
    </row>
    <row r="38" spans="2:25" s="17" customFormat="1" ht="17.25" customHeight="1" x14ac:dyDescent="0.4">
      <c r="B38" s="27"/>
      <c r="C38" s="18">
        <v>7</v>
      </c>
      <c r="D38" s="31" t="s">
        <v>156</v>
      </c>
    </row>
    <row r="39" spans="2:25" s="17" customFormat="1" ht="17.25" customHeight="1" x14ac:dyDescent="0.4">
      <c r="B39" s="27"/>
      <c r="C39" s="18">
        <v>8</v>
      </c>
      <c r="D39" s="31" t="s">
        <v>210</v>
      </c>
    </row>
    <row r="40" spans="2:25" s="17" customFormat="1" ht="17.25" customHeight="1" x14ac:dyDescent="0.4">
      <c r="B40" s="27"/>
      <c r="C40" s="29"/>
      <c r="D40" s="27"/>
    </row>
    <row r="41" spans="2:25" s="17" customFormat="1" ht="17.25" customHeight="1" x14ac:dyDescent="0.4">
      <c r="B41" s="27" t="s">
        <v>264</v>
      </c>
      <c r="C41" s="27"/>
      <c r="D41" s="27"/>
    </row>
    <row r="42" spans="2:25" s="17" customFormat="1" ht="17.25" customHeight="1" x14ac:dyDescent="0.4">
      <c r="B42" s="27" t="s">
        <v>73</v>
      </c>
      <c r="C42" s="27"/>
      <c r="D42" s="27"/>
    </row>
    <row r="43" spans="2:25" s="17" customFormat="1" ht="17.25" customHeight="1" x14ac:dyDescent="0.4">
      <c r="B43" s="27"/>
      <c r="C43" s="27"/>
      <c r="D43" s="27"/>
      <c r="G43" s="32"/>
      <c r="H43" s="32"/>
      <c r="J43" s="32"/>
      <c r="K43" s="32"/>
      <c r="L43" s="32"/>
      <c r="M43" s="32"/>
      <c r="N43" s="32"/>
      <c r="O43" s="32"/>
      <c r="R43" s="32"/>
      <c r="S43" s="32"/>
      <c r="T43" s="32"/>
      <c r="W43" s="32"/>
      <c r="X43" s="32"/>
      <c r="Y43" s="32"/>
    </row>
    <row r="44" spans="2:25" s="17" customFormat="1" ht="17.25" customHeight="1" x14ac:dyDescent="0.4">
      <c r="B44" s="27"/>
      <c r="C44" s="18" t="s">
        <v>4</v>
      </c>
      <c r="D44" s="18" t="s">
        <v>5</v>
      </c>
      <c r="G44" s="32"/>
      <c r="H44" s="32"/>
      <c r="J44" s="32"/>
      <c r="K44" s="32"/>
      <c r="L44" s="32"/>
      <c r="M44" s="32"/>
      <c r="N44" s="32"/>
      <c r="O44" s="32"/>
      <c r="R44" s="32"/>
      <c r="S44" s="32"/>
      <c r="T44" s="32"/>
      <c r="W44" s="32"/>
      <c r="X44" s="32"/>
      <c r="Y44" s="32"/>
    </row>
    <row r="45" spans="2:25" s="17" customFormat="1" ht="17.25" customHeight="1" x14ac:dyDescent="0.4">
      <c r="B45" s="27"/>
      <c r="C45" s="18" t="s">
        <v>6</v>
      </c>
      <c r="D45" s="31" t="s">
        <v>74</v>
      </c>
      <c r="G45" s="32"/>
      <c r="H45" s="32"/>
      <c r="J45" s="32"/>
      <c r="K45" s="32"/>
      <c r="L45" s="32"/>
      <c r="M45" s="32"/>
      <c r="N45" s="32"/>
      <c r="O45" s="32"/>
      <c r="R45" s="32"/>
      <c r="S45" s="32"/>
      <c r="T45" s="32"/>
      <c r="W45" s="32"/>
      <c r="X45" s="32"/>
      <c r="Y45" s="32"/>
    </row>
    <row r="46" spans="2:25" s="17" customFormat="1" ht="17.25" customHeight="1" x14ac:dyDescent="0.4">
      <c r="B46" s="27"/>
      <c r="C46" s="18" t="s">
        <v>7</v>
      </c>
      <c r="D46" s="31" t="s">
        <v>75</v>
      </c>
      <c r="G46" s="32"/>
      <c r="H46" s="32"/>
      <c r="J46" s="32"/>
      <c r="K46" s="32"/>
      <c r="L46" s="32"/>
      <c r="M46" s="32"/>
      <c r="N46" s="32"/>
      <c r="O46" s="32"/>
      <c r="R46" s="32"/>
      <c r="S46" s="32"/>
      <c r="T46" s="32"/>
      <c r="W46" s="32"/>
      <c r="X46" s="32"/>
      <c r="Y46" s="32"/>
    </row>
    <row r="47" spans="2:25" s="17" customFormat="1" ht="17.25" customHeight="1" x14ac:dyDescent="0.4">
      <c r="B47" s="27"/>
      <c r="C47" s="18" t="s">
        <v>8</v>
      </c>
      <c r="D47" s="31" t="s">
        <v>76</v>
      </c>
      <c r="G47" s="32"/>
      <c r="H47" s="32"/>
      <c r="J47" s="32"/>
      <c r="K47" s="32"/>
      <c r="L47" s="32"/>
      <c r="M47" s="32"/>
      <c r="N47" s="32"/>
      <c r="O47" s="32"/>
      <c r="R47" s="32"/>
      <c r="S47" s="32"/>
      <c r="T47" s="32"/>
      <c r="W47" s="32"/>
      <c r="X47" s="32"/>
      <c r="Y47" s="32"/>
    </row>
    <row r="48" spans="2:25" s="17" customFormat="1" ht="17.25" customHeight="1" x14ac:dyDescent="0.4">
      <c r="B48" s="27"/>
      <c r="C48" s="18" t="s">
        <v>9</v>
      </c>
      <c r="D48" s="31" t="s">
        <v>85</v>
      </c>
      <c r="G48" s="32"/>
      <c r="H48" s="32"/>
      <c r="J48" s="32"/>
      <c r="K48" s="32"/>
      <c r="L48" s="32"/>
      <c r="M48" s="32"/>
      <c r="N48" s="32"/>
      <c r="O48" s="32"/>
      <c r="R48" s="32"/>
      <c r="S48" s="32"/>
      <c r="T48" s="32"/>
      <c r="W48" s="32"/>
      <c r="X48" s="32"/>
      <c r="Y48" s="32"/>
    </row>
    <row r="49" spans="2:51" s="17" customFormat="1" ht="17.25" customHeight="1" x14ac:dyDescent="0.4">
      <c r="B49" s="27"/>
      <c r="C49" s="27"/>
      <c r="D49" s="27"/>
      <c r="G49" s="32"/>
      <c r="H49" s="32"/>
      <c r="J49" s="32"/>
      <c r="K49" s="32"/>
      <c r="L49" s="32"/>
      <c r="M49" s="32"/>
      <c r="N49" s="32"/>
      <c r="O49" s="32"/>
      <c r="R49" s="32"/>
      <c r="S49" s="32"/>
      <c r="T49" s="32"/>
      <c r="W49" s="32"/>
      <c r="X49" s="32"/>
      <c r="Y49" s="32"/>
    </row>
    <row r="50" spans="2:51" s="17" customFormat="1" ht="17.25" customHeight="1" x14ac:dyDescent="0.4">
      <c r="B50" s="27"/>
      <c r="C50" s="33" t="s">
        <v>10</v>
      </c>
      <c r="D50" s="27"/>
      <c r="G50" s="32"/>
      <c r="H50" s="32"/>
      <c r="J50" s="32"/>
      <c r="K50" s="32"/>
      <c r="L50" s="32"/>
      <c r="M50" s="32"/>
      <c r="N50" s="32"/>
      <c r="O50" s="32"/>
      <c r="R50" s="32"/>
      <c r="S50" s="32"/>
      <c r="T50" s="32"/>
      <c r="W50" s="32"/>
      <c r="X50" s="32"/>
      <c r="Y50" s="32"/>
    </row>
    <row r="51" spans="2:51" s="17" customFormat="1" ht="17.25" customHeight="1" x14ac:dyDescent="0.4">
      <c r="C51" s="27" t="s">
        <v>77</v>
      </c>
      <c r="F51" s="33"/>
      <c r="G51" s="32"/>
      <c r="H51" s="32"/>
      <c r="J51" s="32"/>
      <c r="K51" s="32"/>
      <c r="L51" s="32"/>
      <c r="M51" s="32"/>
      <c r="N51" s="32"/>
      <c r="O51" s="32"/>
      <c r="R51" s="32"/>
      <c r="S51" s="32"/>
      <c r="T51" s="32"/>
      <c r="W51" s="32"/>
      <c r="X51" s="32"/>
      <c r="Y51" s="32"/>
    </row>
    <row r="52" spans="2:51" s="17" customFormat="1" ht="17.25" customHeight="1" x14ac:dyDescent="0.4">
      <c r="C52" s="27" t="s">
        <v>86</v>
      </c>
      <c r="F52" s="27"/>
      <c r="G52" s="32"/>
      <c r="H52" s="32"/>
      <c r="J52" s="32"/>
      <c r="K52" s="32"/>
      <c r="L52" s="32"/>
      <c r="M52" s="32"/>
      <c r="N52" s="32"/>
      <c r="O52" s="32"/>
      <c r="R52" s="32"/>
      <c r="S52" s="32"/>
      <c r="T52" s="32"/>
      <c r="W52" s="32"/>
      <c r="X52" s="32"/>
      <c r="Y52" s="32"/>
    </row>
    <row r="53" spans="2:51" s="17" customFormat="1" ht="17.25" customHeight="1" x14ac:dyDescent="0.4">
      <c r="B53" s="27"/>
      <c r="C53" s="27"/>
      <c r="D53" s="27"/>
      <c r="E53" s="33"/>
      <c r="F53" s="32"/>
      <c r="G53" s="32"/>
      <c r="H53" s="32"/>
      <c r="J53" s="32"/>
      <c r="K53" s="32"/>
      <c r="L53" s="32"/>
      <c r="M53" s="32"/>
      <c r="N53" s="32"/>
      <c r="O53" s="32"/>
      <c r="R53" s="32"/>
      <c r="S53" s="32"/>
      <c r="T53" s="32"/>
      <c r="W53" s="32"/>
      <c r="X53" s="32"/>
      <c r="Y53" s="32"/>
    </row>
    <row r="54" spans="2:51" s="17" customFormat="1" ht="17.25" customHeight="1" x14ac:dyDescent="0.4">
      <c r="B54" s="27" t="s">
        <v>348</v>
      </c>
      <c r="C54" s="27"/>
      <c r="D54" s="27"/>
    </row>
    <row r="55" spans="2:51" s="17" customFormat="1" ht="17.25" customHeight="1" x14ac:dyDescent="0.4">
      <c r="B55" s="27" t="s">
        <v>81</v>
      </c>
      <c r="C55" s="27"/>
      <c r="D55" s="27"/>
    </row>
    <row r="56" spans="2:51" s="17" customFormat="1" ht="17.25" customHeight="1" x14ac:dyDescent="0.4">
      <c r="B56" s="34" t="s">
        <v>82</v>
      </c>
      <c r="E56" s="32"/>
      <c r="F56" s="32"/>
      <c r="G56" s="32"/>
      <c r="H56" s="32"/>
      <c r="I56" s="32"/>
      <c r="J56" s="32"/>
      <c r="K56" s="32"/>
      <c r="L56" s="32"/>
      <c r="M56" s="32"/>
      <c r="N56" s="32"/>
      <c r="O56" s="32"/>
      <c r="P56" s="32"/>
      <c r="Q56" s="32"/>
      <c r="R56" s="32"/>
      <c r="S56" s="32"/>
      <c r="T56" s="32"/>
      <c r="U56" s="32"/>
      <c r="Y56" s="32"/>
      <c r="Z56" s="32"/>
      <c r="AA56" s="32"/>
      <c r="AB56" s="32"/>
      <c r="AD56" s="32"/>
      <c r="AE56" s="32"/>
      <c r="AF56" s="32"/>
      <c r="AG56" s="32"/>
      <c r="AH56" s="32"/>
      <c r="AI56" s="35"/>
      <c r="AJ56" s="32"/>
      <c r="AK56" s="32"/>
      <c r="AL56" s="32"/>
      <c r="AM56" s="32"/>
      <c r="AN56" s="32"/>
      <c r="AO56" s="32"/>
      <c r="AP56" s="32"/>
      <c r="AQ56" s="32"/>
      <c r="AR56" s="32"/>
      <c r="AS56" s="32"/>
      <c r="AT56" s="32"/>
      <c r="AU56" s="32"/>
      <c r="AV56" s="32"/>
      <c r="AW56" s="32"/>
      <c r="AX56" s="32"/>
      <c r="AY56" s="35"/>
    </row>
    <row r="57" spans="2:51" s="17" customFormat="1" ht="17.25" customHeight="1" x14ac:dyDescent="0.4">
      <c r="B57" s="34" t="s">
        <v>349</v>
      </c>
      <c r="E57" s="32"/>
      <c r="F57" s="32"/>
      <c r="G57" s="32"/>
      <c r="H57" s="32"/>
      <c r="I57" s="32"/>
      <c r="J57" s="32"/>
      <c r="K57" s="32"/>
      <c r="L57" s="32"/>
      <c r="M57" s="32"/>
      <c r="N57" s="32"/>
      <c r="O57" s="32"/>
      <c r="P57" s="32"/>
      <c r="Q57" s="32"/>
      <c r="R57" s="32"/>
      <c r="S57" s="32"/>
      <c r="T57" s="32"/>
      <c r="U57" s="32"/>
      <c r="Y57" s="32"/>
      <c r="Z57" s="32"/>
      <c r="AA57" s="32"/>
      <c r="AB57" s="32"/>
      <c r="AD57" s="32"/>
      <c r="AE57" s="32"/>
      <c r="AF57" s="32"/>
      <c r="AG57" s="32"/>
      <c r="AH57" s="32"/>
      <c r="AI57" s="35"/>
      <c r="AJ57" s="32"/>
      <c r="AK57" s="32"/>
      <c r="AL57" s="32"/>
      <c r="AM57" s="32"/>
      <c r="AN57" s="32"/>
      <c r="AO57" s="32"/>
      <c r="AP57" s="32"/>
      <c r="AQ57" s="32"/>
      <c r="AR57" s="32"/>
      <c r="AS57" s="32"/>
      <c r="AT57" s="32"/>
      <c r="AU57" s="32"/>
      <c r="AV57" s="32"/>
      <c r="AW57" s="32"/>
      <c r="AX57" s="32"/>
      <c r="AY57" s="35"/>
    </row>
    <row r="58" spans="2:51" s="17" customFormat="1" ht="17.25" customHeight="1" x14ac:dyDescent="0.4"/>
    <row r="59" spans="2:51" s="17" customFormat="1" ht="17.25" customHeight="1" x14ac:dyDescent="0.4">
      <c r="B59" s="27" t="s">
        <v>266</v>
      </c>
      <c r="C59" s="27"/>
    </row>
    <row r="60" spans="2:51" s="17" customFormat="1" ht="17.25" customHeight="1" x14ac:dyDescent="0.4">
      <c r="B60" s="27"/>
      <c r="C60" s="27"/>
    </row>
    <row r="61" spans="2:51" s="17" customFormat="1" ht="17.25" customHeight="1" x14ac:dyDescent="0.4">
      <c r="B61" s="27" t="s">
        <v>267</v>
      </c>
      <c r="C61" s="27"/>
    </row>
    <row r="62" spans="2:51" s="17" customFormat="1" ht="17.25" customHeight="1" x14ac:dyDescent="0.4">
      <c r="B62" s="27" t="s">
        <v>110</v>
      </c>
      <c r="C62" s="27"/>
    </row>
    <row r="63" spans="2:51" s="17" customFormat="1" ht="17.25" customHeight="1" x14ac:dyDescent="0.4">
      <c r="B63" s="27"/>
      <c r="C63" s="27"/>
    </row>
    <row r="64" spans="2:51" s="17" customFormat="1" ht="17.25" customHeight="1" x14ac:dyDescent="0.4">
      <c r="B64" s="27" t="s">
        <v>268</v>
      </c>
      <c r="C64" s="27"/>
    </row>
    <row r="65" spans="2:54" s="17" customFormat="1" ht="17.25" customHeight="1" x14ac:dyDescent="0.4">
      <c r="B65" s="27" t="s">
        <v>78</v>
      </c>
      <c r="C65" s="27"/>
    </row>
    <row r="66" spans="2:54" s="17" customFormat="1" ht="17.25" customHeight="1" x14ac:dyDescent="0.4">
      <c r="B66" s="27"/>
      <c r="C66" s="27"/>
    </row>
    <row r="67" spans="2:54" s="17" customFormat="1" ht="17.25" customHeight="1" x14ac:dyDescent="0.4">
      <c r="B67" s="27" t="s">
        <v>269</v>
      </c>
      <c r="C67" s="27"/>
      <c r="D67" s="27"/>
    </row>
    <row r="68" spans="2:54" s="17" customFormat="1" ht="17.25" customHeight="1" x14ac:dyDescent="0.4">
      <c r="B68" s="27"/>
      <c r="C68" s="27"/>
      <c r="D68" s="27"/>
    </row>
    <row r="69" spans="2:54" s="17" customFormat="1" ht="17.25" customHeight="1" x14ac:dyDescent="0.4">
      <c r="B69" s="17" t="s">
        <v>270</v>
      </c>
      <c r="D69" s="27"/>
    </row>
    <row r="70" spans="2:54" s="17" customFormat="1" ht="17.25" customHeight="1" x14ac:dyDescent="0.4">
      <c r="B70" s="17" t="s">
        <v>79</v>
      </c>
      <c r="D70" s="27"/>
    </row>
    <row r="71" spans="2:54" s="17" customFormat="1" ht="17.25" customHeight="1" x14ac:dyDescent="0.4">
      <c r="B71" s="17" t="s">
        <v>111</v>
      </c>
    </row>
    <row r="72" spans="2:54" s="17" customFormat="1" ht="17.25" customHeight="1" x14ac:dyDescent="0.4"/>
    <row r="73" spans="2:54" s="17" customFormat="1" ht="17.25" customHeight="1" x14ac:dyDescent="0.4">
      <c r="B73" s="17" t="s">
        <v>350</v>
      </c>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row>
    <row r="74" spans="2:54" s="17" customFormat="1" ht="17.25" customHeight="1" x14ac:dyDescent="0.4">
      <c r="B74" s="294" t="s">
        <v>317</v>
      </c>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row>
    <row r="75" spans="2:54" ht="18.75" customHeight="1" x14ac:dyDescent="0.4">
      <c r="B75" s="295" t="s">
        <v>318</v>
      </c>
    </row>
    <row r="76" spans="2:54" ht="18.75" customHeight="1" x14ac:dyDescent="0.4">
      <c r="B76" s="294" t="s">
        <v>319</v>
      </c>
    </row>
    <row r="77" spans="2:54" ht="18.75" customHeight="1" x14ac:dyDescent="0.4">
      <c r="B77" s="295" t="s">
        <v>320</v>
      </c>
    </row>
    <row r="78" spans="2:54" ht="18.75" customHeight="1" x14ac:dyDescent="0.4">
      <c r="B78" s="294" t="s">
        <v>321</v>
      </c>
    </row>
    <row r="79" spans="2:54" ht="18.75" customHeight="1" x14ac:dyDescent="0.4">
      <c r="B79" s="294" t="s">
        <v>322</v>
      </c>
    </row>
    <row r="80" spans="2:54" ht="18.75" customHeight="1" x14ac:dyDescent="0.4">
      <c r="B80" s="294" t="s">
        <v>323</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377B-0BD5-4A9C-8D57-FE302D52972A}">
  <sheetPr>
    <pageSetUpPr fitToPage="1"/>
  </sheetPr>
  <dimension ref="B1:BO122"/>
  <sheetViews>
    <sheetView showGridLines="0" view="pageBreakPreview" topLeftCell="A10"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133</v>
      </c>
      <c r="D1" s="5"/>
      <c r="E1" s="5"/>
      <c r="F1" s="5"/>
      <c r="G1" s="5"/>
      <c r="H1" s="5"/>
      <c r="I1" s="5"/>
      <c r="J1" s="5"/>
      <c r="M1" s="7" t="s">
        <v>0</v>
      </c>
      <c r="P1" s="5"/>
      <c r="Q1" s="5"/>
      <c r="R1" s="5"/>
      <c r="S1" s="5"/>
      <c r="T1" s="5"/>
      <c r="U1" s="5"/>
      <c r="V1" s="5"/>
      <c r="W1" s="5"/>
      <c r="AS1" s="9" t="s">
        <v>29</v>
      </c>
      <c r="AT1" s="309" t="s">
        <v>351</v>
      </c>
      <c r="AU1" s="310"/>
      <c r="AV1" s="310"/>
      <c r="AW1" s="310"/>
      <c r="AX1" s="310"/>
      <c r="AY1" s="310"/>
      <c r="AZ1" s="310"/>
      <c r="BA1" s="310"/>
      <c r="BB1" s="310"/>
      <c r="BC1" s="310"/>
      <c r="BD1" s="310"/>
      <c r="BE1" s="310"/>
      <c r="BF1" s="310"/>
      <c r="BG1" s="310"/>
      <c r="BH1" s="310"/>
      <c r="BI1" s="310"/>
      <c r="BJ1" s="9" t="s">
        <v>2</v>
      </c>
    </row>
    <row r="2" spans="2:67" s="8" customFormat="1" ht="20.25" customHeight="1" x14ac:dyDescent="0.4">
      <c r="J2" s="7"/>
      <c r="M2" s="7"/>
      <c r="N2" s="7"/>
      <c r="P2" s="9"/>
      <c r="Q2" s="9"/>
      <c r="R2" s="9"/>
      <c r="S2" s="9"/>
      <c r="T2" s="9"/>
      <c r="U2" s="9"/>
      <c r="V2" s="9"/>
      <c r="W2" s="9"/>
      <c r="AB2" s="9" t="s">
        <v>26</v>
      </c>
      <c r="AC2" s="311">
        <v>6</v>
      </c>
      <c r="AD2" s="311"/>
      <c r="AE2" s="9" t="s">
        <v>27</v>
      </c>
      <c r="AF2" s="312">
        <f>IF(AC2=0,"",YEAR(DATE(2018+AC2,1,1)))</f>
        <v>2024</v>
      </c>
      <c r="AG2" s="312"/>
      <c r="AH2" s="8" t="s">
        <v>28</v>
      </c>
      <c r="AI2" s="8" t="s">
        <v>1</v>
      </c>
      <c r="AJ2" s="311">
        <v>4</v>
      </c>
      <c r="AK2" s="311"/>
      <c r="AL2" s="8" t="s">
        <v>23</v>
      </c>
      <c r="AS2" s="9" t="s">
        <v>30</v>
      </c>
      <c r="AT2" s="311" t="s">
        <v>83</v>
      </c>
      <c r="AU2" s="311"/>
      <c r="AV2" s="311"/>
      <c r="AW2" s="311"/>
      <c r="AX2" s="311"/>
      <c r="AY2" s="311"/>
      <c r="AZ2" s="311"/>
      <c r="BA2" s="311"/>
      <c r="BB2" s="311"/>
      <c r="BC2" s="311"/>
      <c r="BD2" s="311"/>
      <c r="BE2" s="311"/>
      <c r="BF2" s="311"/>
      <c r="BG2" s="311"/>
      <c r="BH2" s="311"/>
      <c r="BI2" s="311"/>
      <c r="BJ2" s="9" t="s">
        <v>2</v>
      </c>
      <c r="BK2" s="9"/>
      <c r="BL2" s="9"/>
      <c r="BM2" s="9"/>
    </row>
    <row r="3" spans="2:67" s="8" customFormat="1" ht="20.25" customHeight="1" x14ac:dyDescent="0.4">
      <c r="J3" s="7"/>
      <c r="M3" s="7"/>
      <c r="O3" s="9"/>
      <c r="P3" s="9"/>
      <c r="Q3" s="9"/>
      <c r="R3" s="9"/>
      <c r="S3" s="9"/>
      <c r="T3" s="9"/>
      <c r="U3" s="9"/>
      <c r="AC3" s="12"/>
      <c r="AD3" s="12"/>
      <c r="AE3" s="12"/>
      <c r="AF3" s="13"/>
      <c r="AG3" s="12"/>
      <c r="BD3" s="14" t="s">
        <v>20</v>
      </c>
      <c r="BE3" s="313" t="s">
        <v>103</v>
      </c>
      <c r="BF3" s="314"/>
      <c r="BG3" s="314"/>
      <c r="BH3" s="315"/>
      <c r="BI3" s="9"/>
    </row>
    <row r="4" spans="2:67" s="8" customFormat="1" ht="20.25" customHeight="1" x14ac:dyDescent="0.4">
      <c r="J4" s="7"/>
      <c r="M4" s="7"/>
      <c r="O4" s="9"/>
      <c r="P4" s="9"/>
      <c r="Q4" s="9"/>
      <c r="R4" s="9"/>
      <c r="S4" s="9"/>
      <c r="T4" s="9"/>
      <c r="U4" s="9"/>
      <c r="AC4" s="12"/>
      <c r="AD4" s="12"/>
      <c r="AE4" s="12"/>
      <c r="AF4" s="13"/>
      <c r="AG4" s="12"/>
      <c r="BD4" s="14" t="s">
        <v>105</v>
      </c>
      <c r="BE4" s="313" t="s">
        <v>104</v>
      </c>
      <c r="BF4" s="314"/>
      <c r="BG4" s="314"/>
      <c r="BH4" s="315"/>
      <c r="BI4" s="9"/>
    </row>
    <row r="5" spans="2:67" s="8" customFormat="1" ht="9" customHeight="1" x14ac:dyDescent="0.4">
      <c r="J5" s="7"/>
      <c r="M5" s="7"/>
      <c r="O5" s="9"/>
      <c r="P5" s="9"/>
      <c r="Q5" s="9"/>
      <c r="R5" s="9"/>
      <c r="S5" s="9"/>
      <c r="T5" s="9"/>
      <c r="U5" s="9"/>
      <c r="AC5" s="94"/>
      <c r="AD5" s="9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5"/>
      <c r="L6" s="25"/>
      <c r="M6" s="25"/>
      <c r="N6" s="23"/>
      <c r="O6" s="25"/>
      <c r="P6" s="25"/>
      <c r="Q6" s="25"/>
      <c r="AJ6" s="6"/>
      <c r="AK6" s="6"/>
      <c r="AL6" s="6"/>
      <c r="AM6" s="6"/>
      <c r="AN6" s="6"/>
      <c r="AO6" s="6" t="s">
        <v>109</v>
      </c>
      <c r="AP6" s="6"/>
      <c r="AQ6" s="6"/>
      <c r="AR6" s="6"/>
      <c r="AS6" s="6"/>
      <c r="AT6" s="6"/>
      <c r="AU6" s="6"/>
      <c r="AW6" s="21"/>
      <c r="AX6" s="21"/>
      <c r="AY6" s="2"/>
      <c r="AZ6" s="6"/>
      <c r="BA6" s="345">
        <v>40</v>
      </c>
      <c r="BB6" s="346"/>
      <c r="BC6" s="2" t="s">
        <v>21</v>
      </c>
      <c r="BD6" s="6"/>
      <c r="BE6" s="345">
        <v>160</v>
      </c>
      <c r="BF6" s="346"/>
      <c r="BG6" s="2" t="s">
        <v>22</v>
      </c>
      <c r="BH6" s="6"/>
      <c r="BI6" s="15"/>
    </row>
    <row r="7" spans="2:67" s="8" customFormat="1" ht="5.25" customHeight="1" x14ac:dyDescent="0.4">
      <c r="B7" s="5"/>
      <c r="C7" s="24"/>
      <c r="D7" s="24"/>
      <c r="E7" s="24"/>
      <c r="F7" s="24"/>
      <c r="G7" s="24"/>
      <c r="H7" s="24"/>
      <c r="I7" s="24"/>
      <c r="J7" s="25"/>
      <c r="K7" s="25"/>
      <c r="L7" s="25"/>
      <c r="M7" s="23"/>
      <c r="N7" s="25"/>
      <c r="O7" s="25"/>
      <c r="P7" s="25"/>
      <c r="Q7" s="25"/>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26"/>
      <c r="C8" s="23"/>
      <c r="D8" s="23"/>
      <c r="E8" s="23"/>
      <c r="F8" s="23"/>
      <c r="G8" s="23"/>
      <c r="H8" s="23"/>
      <c r="I8" s="23"/>
      <c r="J8" s="25"/>
      <c r="K8" s="25"/>
      <c r="L8" s="25"/>
      <c r="M8" s="23"/>
      <c r="N8" s="25"/>
      <c r="O8" s="25"/>
      <c r="P8" s="25"/>
      <c r="Q8" s="25"/>
      <c r="AJ8" s="19"/>
      <c r="AK8" s="19"/>
      <c r="AL8" s="19"/>
      <c r="AM8" s="6"/>
      <c r="AN8" s="15"/>
      <c r="AO8" s="20"/>
      <c r="AP8" s="20"/>
      <c r="AQ8" s="5"/>
      <c r="AR8" s="21"/>
      <c r="AS8" s="21"/>
      <c r="AT8" s="21"/>
      <c r="AU8" s="22"/>
      <c r="AV8" s="22"/>
      <c r="AW8" s="6"/>
      <c r="AX8" s="21"/>
      <c r="AY8" s="21"/>
      <c r="AZ8" s="23"/>
      <c r="BA8" s="6"/>
      <c r="BB8" s="6" t="s">
        <v>25</v>
      </c>
      <c r="BC8" s="6"/>
      <c r="BD8" s="6"/>
      <c r="BE8" s="347">
        <f>DAY(EOMONTH(DATE(AF2,AJ2,1),0))</f>
        <v>30</v>
      </c>
      <c r="BF8" s="348"/>
      <c r="BG8" s="6" t="s">
        <v>24</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349" t="s">
        <v>19</v>
      </c>
      <c r="C10" s="336" t="s">
        <v>113</v>
      </c>
      <c r="D10" s="318"/>
      <c r="E10" s="106"/>
      <c r="F10" s="103"/>
      <c r="G10" s="106"/>
      <c r="H10" s="103"/>
      <c r="I10" s="352" t="s">
        <v>127</v>
      </c>
      <c r="J10" s="353"/>
      <c r="K10" s="316" t="s">
        <v>128</v>
      </c>
      <c r="L10" s="317"/>
      <c r="M10" s="317"/>
      <c r="N10" s="318"/>
      <c r="O10" s="316" t="s">
        <v>129</v>
      </c>
      <c r="P10" s="317"/>
      <c r="Q10" s="317"/>
      <c r="R10" s="317"/>
      <c r="S10" s="318"/>
      <c r="T10" s="117"/>
      <c r="U10" s="117"/>
      <c r="V10" s="118"/>
      <c r="W10" s="325" t="s">
        <v>130</v>
      </c>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7" t="str">
        <f>IF(BE3="４週","(9)1～4週目の勤務時間数合計","(10)1か月の勤務時間数　合計")</f>
        <v>(9)1～4週目の勤務時間数合計</v>
      </c>
      <c r="BC10" s="328"/>
      <c r="BD10" s="333" t="s">
        <v>131</v>
      </c>
      <c r="BE10" s="328"/>
      <c r="BF10" s="336" t="s">
        <v>132</v>
      </c>
      <c r="BG10" s="317"/>
      <c r="BH10" s="317"/>
      <c r="BI10" s="317"/>
      <c r="BJ10" s="337"/>
    </row>
    <row r="11" spans="2:67" ht="20.25" customHeight="1" x14ac:dyDescent="0.4">
      <c r="B11" s="350"/>
      <c r="C11" s="338"/>
      <c r="D11" s="321"/>
      <c r="E11" s="107"/>
      <c r="F11" s="104"/>
      <c r="G11" s="107"/>
      <c r="H11" s="104"/>
      <c r="I11" s="354"/>
      <c r="J11" s="355"/>
      <c r="K11" s="319"/>
      <c r="L11" s="320"/>
      <c r="M11" s="320"/>
      <c r="N11" s="321"/>
      <c r="O11" s="319"/>
      <c r="P11" s="320"/>
      <c r="Q11" s="320"/>
      <c r="R11" s="320"/>
      <c r="S11" s="321"/>
      <c r="T11" s="119"/>
      <c r="U11" s="119"/>
      <c r="V11" s="120"/>
      <c r="W11" s="342" t="s">
        <v>11</v>
      </c>
      <c r="X11" s="342"/>
      <c r="Y11" s="342"/>
      <c r="Z11" s="342"/>
      <c r="AA11" s="342"/>
      <c r="AB11" s="342"/>
      <c r="AC11" s="343"/>
      <c r="AD11" s="344" t="s">
        <v>12</v>
      </c>
      <c r="AE11" s="342"/>
      <c r="AF11" s="342"/>
      <c r="AG11" s="342"/>
      <c r="AH11" s="342"/>
      <c r="AI11" s="342"/>
      <c r="AJ11" s="343"/>
      <c r="AK11" s="344" t="s">
        <v>13</v>
      </c>
      <c r="AL11" s="342"/>
      <c r="AM11" s="342"/>
      <c r="AN11" s="342"/>
      <c r="AO11" s="342"/>
      <c r="AP11" s="342"/>
      <c r="AQ11" s="343"/>
      <c r="AR11" s="344" t="s">
        <v>14</v>
      </c>
      <c r="AS11" s="342"/>
      <c r="AT11" s="342"/>
      <c r="AU11" s="342"/>
      <c r="AV11" s="342"/>
      <c r="AW11" s="342"/>
      <c r="AX11" s="343"/>
      <c r="AY11" s="344" t="s">
        <v>15</v>
      </c>
      <c r="AZ11" s="342"/>
      <c r="BA11" s="342"/>
      <c r="BB11" s="329"/>
      <c r="BC11" s="330"/>
      <c r="BD11" s="334"/>
      <c r="BE11" s="330"/>
      <c r="BF11" s="338"/>
      <c r="BG11" s="320"/>
      <c r="BH11" s="320"/>
      <c r="BI11" s="320"/>
      <c r="BJ11" s="339"/>
    </row>
    <row r="12" spans="2:67" ht="20.25" customHeight="1" x14ac:dyDescent="0.4">
      <c r="B12" s="350"/>
      <c r="C12" s="338"/>
      <c r="D12" s="321"/>
      <c r="E12" s="107"/>
      <c r="F12" s="104"/>
      <c r="G12" s="107"/>
      <c r="H12" s="104"/>
      <c r="I12" s="354"/>
      <c r="J12" s="355"/>
      <c r="K12" s="319"/>
      <c r="L12" s="320"/>
      <c r="M12" s="320"/>
      <c r="N12" s="321"/>
      <c r="O12" s="319"/>
      <c r="P12" s="320"/>
      <c r="Q12" s="320"/>
      <c r="R12" s="320"/>
      <c r="S12" s="321"/>
      <c r="T12" s="119"/>
      <c r="U12" s="119"/>
      <c r="V12" s="120"/>
      <c r="W12" s="80">
        <v>1</v>
      </c>
      <c r="X12" s="81">
        <v>2</v>
      </c>
      <c r="Y12" s="81">
        <v>3</v>
      </c>
      <c r="Z12" s="81">
        <v>4</v>
      </c>
      <c r="AA12" s="81">
        <v>5</v>
      </c>
      <c r="AB12" s="81">
        <v>6</v>
      </c>
      <c r="AC12" s="82">
        <v>7</v>
      </c>
      <c r="AD12" s="83">
        <v>8</v>
      </c>
      <c r="AE12" s="81">
        <v>9</v>
      </c>
      <c r="AF12" s="81">
        <v>10</v>
      </c>
      <c r="AG12" s="81">
        <v>11</v>
      </c>
      <c r="AH12" s="81">
        <v>12</v>
      </c>
      <c r="AI12" s="81">
        <v>13</v>
      </c>
      <c r="AJ12" s="82">
        <v>14</v>
      </c>
      <c r="AK12" s="80">
        <v>15</v>
      </c>
      <c r="AL12" s="81">
        <v>16</v>
      </c>
      <c r="AM12" s="81">
        <v>17</v>
      </c>
      <c r="AN12" s="81">
        <v>18</v>
      </c>
      <c r="AO12" s="81">
        <v>19</v>
      </c>
      <c r="AP12" s="81">
        <v>20</v>
      </c>
      <c r="AQ12" s="82">
        <v>21</v>
      </c>
      <c r="AR12" s="83">
        <v>22</v>
      </c>
      <c r="AS12" s="81">
        <v>23</v>
      </c>
      <c r="AT12" s="81">
        <v>24</v>
      </c>
      <c r="AU12" s="81">
        <v>25</v>
      </c>
      <c r="AV12" s="81">
        <v>26</v>
      </c>
      <c r="AW12" s="81">
        <v>27</v>
      </c>
      <c r="AX12" s="82">
        <v>28</v>
      </c>
      <c r="AY12" s="83" t="str">
        <f>IF($BE$3="実績",IF(DAY(DATE($AF$2,$AJ$2,29))=29,29,""),"")</f>
        <v/>
      </c>
      <c r="AZ12" s="81" t="str">
        <f>IF($BE$3="実績",IF(DAY(DATE($AF$2,$AJ$2,30))=30,30,""),"")</f>
        <v/>
      </c>
      <c r="BA12" s="82" t="str">
        <f>IF($BE$3="実績",IF(DAY(DATE($AF$2,$AJ$2,31))=31,31,""),"")</f>
        <v/>
      </c>
      <c r="BB12" s="329"/>
      <c r="BC12" s="330"/>
      <c r="BD12" s="334"/>
      <c r="BE12" s="330"/>
      <c r="BF12" s="338"/>
      <c r="BG12" s="320"/>
      <c r="BH12" s="320"/>
      <c r="BI12" s="320"/>
      <c r="BJ12" s="339"/>
    </row>
    <row r="13" spans="2:67" ht="20.25" hidden="1" customHeight="1" x14ac:dyDescent="0.4">
      <c r="B13" s="350"/>
      <c r="C13" s="338"/>
      <c r="D13" s="321"/>
      <c r="E13" s="107"/>
      <c r="F13" s="104"/>
      <c r="G13" s="107"/>
      <c r="H13" s="104"/>
      <c r="I13" s="354"/>
      <c r="J13" s="355"/>
      <c r="K13" s="319"/>
      <c r="L13" s="320"/>
      <c r="M13" s="320"/>
      <c r="N13" s="321"/>
      <c r="O13" s="319"/>
      <c r="P13" s="320"/>
      <c r="Q13" s="320"/>
      <c r="R13" s="320"/>
      <c r="S13" s="321"/>
      <c r="T13" s="119"/>
      <c r="U13" s="119"/>
      <c r="V13" s="120"/>
      <c r="W13" s="80">
        <f>WEEKDAY(DATE($AF$2,$AJ$2,1))</f>
        <v>2</v>
      </c>
      <c r="X13" s="81">
        <f>WEEKDAY(DATE($AF$2,$AJ$2,2))</f>
        <v>3</v>
      </c>
      <c r="Y13" s="81">
        <f>WEEKDAY(DATE($AF$2,$AJ$2,3))</f>
        <v>4</v>
      </c>
      <c r="Z13" s="81">
        <f>WEEKDAY(DATE($AF$2,$AJ$2,4))</f>
        <v>5</v>
      </c>
      <c r="AA13" s="81">
        <f>WEEKDAY(DATE($AF$2,$AJ$2,5))</f>
        <v>6</v>
      </c>
      <c r="AB13" s="81">
        <f>WEEKDAY(DATE($AF$2,$AJ$2,6))</f>
        <v>7</v>
      </c>
      <c r="AC13" s="82">
        <f>WEEKDAY(DATE($AF$2,$AJ$2,7))</f>
        <v>1</v>
      </c>
      <c r="AD13" s="83">
        <f>WEEKDAY(DATE($AF$2,$AJ$2,8))</f>
        <v>2</v>
      </c>
      <c r="AE13" s="81">
        <f>WEEKDAY(DATE($AF$2,$AJ$2,9))</f>
        <v>3</v>
      </c>
      <c r="AF13" s="81">
        <f>WEEKDAY(DATE($AF$2,$AJ$2,10))</f>
        <v>4</v>
      </c>
      <c r="AG13" s="81">
        <f>WEEKDAY(DATE($AF$2,$AJ$2,11))</f>
        <v>5</v>
      </c>
      <c r="AH13" s="81">
        <f>WEEKDAY(DATE($AF$2,$AJ$2,12))</f>
        <v>6</v>
      </c>
      <c r="AI13" s="81">
        <f>WEEKDAY(DATE($AF$2,$AJ$2,13))</f>
        <v>7</v>
      </c>
      <c r="AJ13" s="82">
        <f>WEEKDAY(DATE($AF$2,$AJ$2,14))</f>
        <v>1</v>
      </c>
      <c r="AK13" s="83">
        <f>WEEKDAY(DATE($AF$2,$AJ$2,15))</f>
        <v>2</v>
      </c>
      <c r="AL13" s="81">
        <f>WEEKDAY(DATE($AF$2,$AJ$2,16))</f>
        <v>3</v>
      </c>
      <c r="AM13" s="81">
        <f>WEEKDAY(DATE($AF$2,$AJ$2,17))</f>
        <v>4</v>
      </c>
      <c r="AN13" s="81">
        <f>WEEKDAY(DATE($AF$2,$AJ$2,18))</f>
        <v>5</v>
      </c>
      <c r="AO13" s="81">
        <f>WEEKDAY(DATE($AF$2,$AJ$2,19))</f>
        <v>6</v>
      </c>
      <c r="AP13" s="81">
        <f>WEEKDAY(DATE($AF$2,$AJ$2,20))</f>
        <v>7</v>
      </c>
      <c r="AQ13" s="82">
        <f>WEEKDAY(DATE($AF$2,$AJ$2,21))</f>
        <v>1</v>
      </c>
      <c r="AR13" s="83">
        <f>WEEKDAY(DATE($AF$2,$AJ$2,22))</f>
        <v>2</v>
      </c>
      <c r="AS13" s="81">
        <f>WEEKDAY(DATE($AF$2,$AJ$2,23))</f>
        <v>3</v>
      </c>
      <c r="AT13" s="81">
        <f>WEEKDAY(DATE($AF$2,$AJ$2,24))</f>
        <v>4</v>
      </c>
      <c r="AU13" s="81">
        <f>WEEKDAY(DATE($AF$2,$AJ$2,25))</f>
        <v>5</v>
      </c>
      <c r="AV13" s="81">
        <f>WEEKDAY(DATE($AF$2,$AJ$2,26))</f>
        <v>6</v>
      </c>
      <c r="AW13" s="81">
        <f>WEEKDAY(DATE($AF$2,$AJ$2,27))</f>
        <v>7</v>
      </c>
      <c r="AX13" s="82">
        <f>WEEKDAY(DATE($AF$2,$AJ$2,28))</f>
        <v>1</v>
      </c>
      <c r="AY13" s="83">
        <f>IF(AY12=29,WEEKDAY(DATE($AF$2,$AJ$2,29)),0)</f>
        <v>0</v>
      </c>
      <c r="AZ13" s="81">
        <f>IF(AZ12=30,WEEKDAY(DATE($AF$2,$AJ$2,30)),0)</f>
        <v>0</v>
      </c>
      <c r="BA13" s="82">
        <f>IF(BA12=31,WEEKDAY(DATE($AF$2,$AJ$2,31)),0)</f>
        <v>0</v>
      </c>
      <c r="BB13" s="329"/>
      <c r="BC13" s="330"/>
      <c r="BD13" s="334"/>
      <c r="BE13" s="330"/>
      <c r="BF13" s="338"/>
      <c r="BG13" s="320"/>
      <c r="BH13" s="320"/>
      <c r="BI13" s="320"/>
      <c r="BJ13" s="339"/>
    </row>
    <row r="14" spans="2:67" ht="20.25" customHeight="1" thickBot="1" x14ac:dyDescent="0.45">
      <c r="B14" s="351"/>
      <c r="C14" s="340"/>
      <c r="D14" s="324"/>
      <c r="E14" s="108"/>
      <c r="F14" s="105"/>
      <c r="G14" s="108"/>
      <c r="H14" s="105"/>
      <c r="I14" s="356"/>
      <c r="J14" s="357"/>
      <c r="K14" s="322"/>
      <c r="L14" s="323"/>
      <c r="M14" s="323"/>
      <c r="N14" s="324"/>
      <c r="O14" s="322"/>
      <c r="P14" s="323"/>
      <c r="Q14" s="323"/>
      <c r="R14" s="323"/>
      <c r="S14" s="324"/>
      <c r="T14" s="121"/>
      <c r="U14" s="121"/>
      <c r="V14" s="122"/>
      <c r="W14" s="84" t="str">
        <f>IF(W13=1,"日",IF(W13=2,"月",IF(W13=3,"火",IF(W13=4,"水",IF(W13=5,"木",IF(W13=6,"金","土"))))))</f>
        <v>月</v>
      </c>
      <c r="X14" s="85" t="str">
        <f t="shared" ref="X14:AX14" si="0">IF(X13=1,"日",IF(X13=2,"月",IF(X13=3,"火",IF(X13=4,"水",IF(X13=5,"木",IF(X13=6,"金","土"))))))</f>
        <v>火</v>
      </c>
      <c r="Y14" s="85" t="str">
        <f t="shared" si="0"/>
        <v>水</v>
      </c>
      <c r="Z14" s="85" t="str">
        <f t="shared" si="0"/>
        <v>木</v>
      </c>
      <c r="AA14" s="85" t="str">
        <f t="shared" si="0"/>
        <v>金</v>
      </c>
      <c r="AB14" s="85" t="str">
        <f t="shared" si="0"/>
        <v>土</v>
      </c>
      <c r="AC14" s="86" t="str">
        <f t="shared" si="0"/>
        <v>日</v>
      </c>
      <c r="AD14" s="87" t="str">
        <f>IF(AD13=1,"日",IF(AD13=2,"月",IF(AD13=3,"火",IF(AD13=4,"水",IF(AD13=5,"木",IF(AD13=6,"金","土"))))))</f>
        <v>月</v>
      </c>
      <c r="AE14" s="85" t="str">
        <f t="shared" si="0"/>
        <v>火</v>
      </c>
      <c r="AF14" s="85" t="str">
        <f t="shared" si="0"/>
        <v>水</v>
      </c>
      <c r="AG14" s="85" t="str">
        <f t="shared" si="0"/>
        <v>木</v>
      </c>
      <c r="AH14" s="85" t="str">
        <f t="shared" si="0"/>
        <v>金</v>
      </c>
      <c r="AI14" s="85" t="str">
        <f t="shared" si="0"/>
        <v>土</v>
      </c>
      <c r="AJ14" s="86" t="str">
        <f t="shared" si="0"/>
        <v>日</v>
      </c>
      <c r="AK14" s="87" t="str">
        <f>IF(AK13=1,"日",IF(AK13=2,"月",IF(AK13=3,"火",IF(AK13=4,"水",IF(AK13=5,"木",IF(AK13=6,"金","土"))))))</f>
        <v>月</v>
      </c>
      <c r="AL14" s="85" t="str">
        <f t="shared" si="0"/>
        <v>火</v>
      </c>
      <c r="AM14" s="85" t="str">
        <f t="shared" si="0"/>
        <v>水</v>
      </c>
      <c r="AN14" s="85" t="str">
        <f t="shared" si="0"/>
        <v>木</v>
      </c>
      <c r="AO14" s="85" t="str">
        <f t="shared" si="0"/>
        <v>金</v>
      </c>
      <c r="AP14" s="85" t="str">
        <f t="shared" si="0"/>
        <v>土</v>
      </c>
      <c r="AQ14" s="86" t="str">
        <f t="shared" si="0"/>
        <v>日</v>
      </c>
      <c r="AR14" s="87" t="str">
        <f>IF(AR13=1,"日",IF(AR13=2,"月",IF(AR13=3,"火",IF(AR13=4,"水",IF(AR13=5,"木",IF(AR13=6,"金","土"))))))</f>
        <v>月</v>
      </c>
      <c r="AS14" s="85" t="str">
        <f t="shared" si="0"/>
        <v>火</v>
      </c>
      <c r="AT14" s="85" t="str">
        <f t="shared" si="0"/>
        <v>水</v>
      </c>
      <c r="AU14" s="85" t="str">
        <f t="shared" si="0"/>
        <v>木</v>
      </c>
      <c r="AV14" s="85" t="str">
        <f t="shared" si="0"/>
        <v>金</v>
      </c>
      <c r="AW14" s="85" t="str">
        <f t="shared" si="0"/>
        <v>土</v>
      </c>
      <c r="AX14" s="86" t="str">
        <f t="shared" si="0"/>
        <v>日</v>
      </c>
      <c r="AY14" s="85" t="str">
        <f>IF(AY13=1,"日",IF(AY13=2,"月",IF(AY13=3,"火",IF(AY13=4,"水",IF(AY13=5,"木",IF(AY13=6,"金",IF(AY13=0,"","土")))))))</f>
        <v/>
      </c>
      <c r="AZ14" s="85" t="str">
        <f>IF(AZ13=1,"日",IF(AZ13=2,"月",IF(AZ13=3,"火",IF(AZ13=4,"水",IF(AZ13=5,"木",IF(AZ13=6,"金",IF(AZ13=0,"","土")))))))</f>
        <v/>
      </c>
      <c r="BA14" s="85" t="str">
        <f>IF(BA13=1,"日",IF(BA13=2,"月",IF(BA13=3,"火",IF(BA13=4,"水",IF(BA13=5,"木",IF(BA13=6,"金",IF(BA13=0,"","土")))))))</f>
        <v/>
      </c>
      <c r="BB14" s="331"/>
      <c r="BC14" s="332"/>
      <c r="BD14" s="335"/>
      <c r="BE14" s="332"/>
      <c r="BF14" s="340"/>
      <c r="BG14" s="323"/>
      <c r="BH14" s="323"/>
      <c r="BI14" s="323"/>
      <c r="BJ14" s="341"/>
    </row>
    <row r="15" spans="2:67" ht="20.25" customHeight="1" x14ac:dyDescent="0.4">
      <c r="B15" s="374">
        <f>B13+1</f>
        <v>1</v>
      </c>
      <c r="C15" s="398"/>
      <c r="D15" s="399"/>
      <c r="E15" s="88"/>
      <c r="F15" s="89"/>
      <c r="G15" s="88"/>
      <c r="H15" s="89"/>
      <c r="I15" s="400"/>
      <c r="J15" s="401"/>
      <c r="K15" s="402"/>
      <c r="L15" s="403"/>
      <c r="M15" s="403"/>
      <c r="N15" s="399"/>
      <c r="O15" s="388"/>
      <c r="P15" s="389"/>
      <c r="Q15" s="389"/>
      <c r="R15" s="389"/>
      <c r="S15" s="390"/>
      <c r="T15" s="69" t="s">
        <v>18</v>
      </c>
      <c r="U15" s="70"/>
      <c r="V15" s="71"/>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4"/>
      <c r="AY15" s="62"/>
      <c r="AZ15" s="63"/>
      <c r="BA15" s="63"/>
      <c r="BB15" s="391"/>
      <c r="BC15" s="392"/>
      <c r="BD15" s="393"/>
      <c r="BE15" s="394"/>
      <c r="BF15" s="395"/>
      <c r="BG15" s="396"/>
      <c r="BH15" s="396"/>
      <c r="BI15" s="396"/>
      <c r="BJ15" s="397"/>
    </row>
    <row r="16" spans="2:67" ht="20.25" customHeight="1" x14ac:dyDescent="0.4">
      <c r="B16" s="375"/>
      <c r="C16" s="378"/>
      <c r="D16" s="379"/>
      <c r="E16" s="90"/>
      <c r="F16" s="91">
        <f>C15</f>
        <v>0</v>
      </c>
      <c r="G16" s="90"/>
      <c r="H16" s="91">
        <f>I15</f>
        <v>0</v>
      </c>
      <c r="I16" s="382"/>
      <c r="J16" s="383"/>
      <c r="K16" s="386"/>
      <c r="L16" s="387"/>
      <c r="M16" s="387"/>
      <c r="N16" s="379"/>
      <c r="O16" s="358"/>
      <c r="P16" s="359"/>
      <c r="Q16" s="359"/>
      <c r="R16" s="359"/>
      <c r="S16" s="360"/>
      <c r="T16" s="72" t="s">
        <v>106</v>
      </c>
      <c r="U16" s="73"/>
      <c r="V16" s="74"/>
      <c r="W16" s="95" t="str">
        <f>IF(W15="","",VLOOKUP(W15,'シフト記号表 (3)'!$C$6:$L$47,10,FALSE))</f>
        <v/>
      </c>
      <c r="X16" s="96" t="str">
        <f>IF(X15="","",VLOOKUP(X15,'シフト記号表 (3)'!$C$6:$L$47,10,FALSE))</f>
        <v/>
      </c>
      <c r="Y16" s="96" t="str">
        <f>IF(Y15="","",VLOOKUP(Y15,'シフト記号表 (3)'!$C$6:$L$47,10,FALSE))</f>
        <v/>
      </c>
      <c r="Z16" s="96" t="str">
        <f>IF(Z15="","",VLOOKUP(Z15,'シフト記号表 (3)'!$C$6:$L$47,10,FALSE))</f>
        <v/>
      </c>
      <c r="AA16" s="96" t="str">
        <f>IF(AA15="","",VLOOKUP(AA15,'シフト記号表 (3)'!$C$6:$L$47,10,FALSE))</f>
        <v/>
      </c>
      <c r="AB16" s="96" t="str">
        <f>IF(AB15="","",VLOOKUP(AB15,'シフト記号表 (3)'!$C$6:$L$47,10,FALSE))</f>
        <v/>
      </c>
      <c r="AC16" s="97" t="str">
        <f>IF(AC15="","",VLOOKUP(AC15,'シフト記号表 (3)'!$C$6:$L$47,10,FALSE))</f>
        <v/>
      </c>
      <c r="AD16" s="95" t="str">
        <f>IF(AD15="","",VLOOKUP(AD15,'シフト記号表 (3)'!$C$6:$L$47,10,FALSE))</f>
        <v/>
      </c>
      <c r="AE16" s="96" t="str">
        <f>IF(AE15="","",VLOOKUP(AE15,'シフト記号表 (3)'!$C$6:$L$47,10,FALSE))</f>
        <v/>
      </c>
      <c r="AF16" s="96" t="str">
        <f>IF(AF15="","",VLOOKUP(AF15,'シフト記号表 (3)'!$C$6:$L$47,10,FALSE))</f>
        <v/>
      </c>
      <c r="AG16" s="96" t="str">
        <f>IF(AG15="","",VLOOKUP(AG15,'シフト記号表 (3)'!$C$6:$L$47,10,FALSE))</f>
        <v/>
      </c>
      <c r="AH16" s="96" t="str">
        <f>IF(AH15="","",VLOOKUP(AH15,'シフト記号表 (3)'!$C$6:$L$47,10,FALSE))</f>
        <v/>
      </c>
      <c r="AI16" s="96" t="str">
        <f>IF(AI15="","",VLOOKUP(AI15,'シフト記号表 (3)'!$C$6:$L$47,10,FALSE))</f>
        <v/>
      </c>
      <c r="AJ16" s="97" t="str">
        <f>IF(AJ15="","",VLOOKUP(AJ15,'シフト記号表 (3)'!$C$6:$L$47,10,FALSE))</f>
        <v/>
      </c>
      <c r="AK16" s="95" t="str">
        <f>IF(AK15="","",VLOOKUP(AK15,'シフト記号表 (3)'!$C$6:$L$47,10,FALSE))</f>
        <v/>
      </c>
      <c r="AL16" s="96" t="str">
        <f>IF(AL15="","",VLOOKUP(AL15,'シフト記号表 (3)'!$C$6:$L$47,10,FALSE))</f>
        <v/>
      </c>
      <c r="AM16" s="96" t="str">
        <f>IF(AM15="","",VLOOKUP(AM15,'シフト記号表 (3)'!$C$6:$L$47,10,FALSE))</f>
        <v/>
      </c>
      <c r="AN16" s="96" t="str">
        <f>IF(AN15="","",VLOOKUP(AN15,'シフト記号表 (3)'!$C$6:$L$47,10,FALSE))</f>
        <v/>
      </c>
      <c r="AO16" s="96" t="str">
        <f>IF(AO15="","",VLOOKUP(AO15,'シフト記号表 (3)'!$C$6:$L$47,10,FALSE))</f>
        <v/>
      </c>
      <c r="AP16" s="96" t="str">
        <f>IF(AP15="","",VLOOKUP(AP15,'シフト記号表 (3)'!$C$6:$L$47,10,FALSE))</f>
        <v/>
      </c>
      <c r="AQ16" s="97" t="str">
        <f>IF(AQ15="","",VLOOKUP(AQ15,'シフト記号表 (3)'!$C$6:$L$47,10,FALSE))</f>
        <v/>
      </c>
      <c r="AR16" s="95" t="str">
        <f>IF(AR15="","",VLOOKUP(AR15,'シフト記号表 (3)'!$C$6:$L$47,10,FALSE))</f>
        <v/>
      </c>
      <c r="AS16" s="96" t="str">
        <f>IF(AS15="","",VLOOKUP(AS15,'シフト記号表 (3)'!$C$6:$L$47,10,FALSE))</f>
        <v/>
      </c>
      <c r="AT16" s="96" t="str">
        <f>IF(AT15="","",VLOOKUP(AT15,'シフト記号表 (3)'!$C$6:$L$47,10,FALSE))</f>
        <v/>
      </c>
      <c r="AU16" s="96" t="str">
        <f>IF(AU15="","",VLOOKUP(AU15,'シフト記号表 (3)'!$C$6:$L$47,10,FALSE))</f>
        <v/>
      </c>
      <c r="AV16" s="96" t="str">
        <f>IF(AV15="","",VLOOKUP(AV15,'シフト記号表 (3)'!$C$6:$L$47,10,FALSE))</f>
        <v/>
      </c>
      <c r="AW16" s="96" t="str">
        <f>IF(AW15="","",VLOOKUP(AW15,'シフト記号表 (3)'!$C$6:$L$47,10,FALSE))</f>
        <v/>
      </c>
      <c r="AX16" s="97" t="str">
        <f>IF(AX15="","",VLOOKUP(AX15,'シフト記号表 (3)'!$C$6:$L$47,10,FALSE))</f>
        <v/>
      </c>
      <c r="AY16" s="95" t="str">
        <f>IF(AY15="","",VLOOKUP(AY15,'シフト記号表 (3)'!$C$6:$L$47,10,FALSE))</f>
        <v/>
      </c>
      <c r="AZ16" s="96" t="str">
        <f>IF(AZ15="","",VLOOKUP(AZ15,'シフト記号表 (3)'!$C$6:$L$47,10,FALSE))</f>
        <v/>
      </c>
      <c r="BA16" s="96" t="str">
        <f>IF(BA15="","",VLOOKUP(BA15,'シフト記号表 (3)'!$C$6:$L$47,10,FALSE))</f>
        <v/>
      </c>
      <c r="BB16" s="371">
        <f>IF($BE$3="４週",SUM(W16:AX16),IF($BE$3="暦月",SUM(W16:BA16),""))</f>
        <v>0</v>
      </c>
      <c r="BC16" s="372"/>
      <c r="BD16" s="373">
        <f>IF($BE$3="４週",BB16/4,IF($BE$3="暦月",(BB16/($BE$8/7)),""))</f>
        <v>0</v>
      </c>
      <c r="BE16" s="372"/>
      <c r="BF16" s="368"/>
      <c r="BG16" s="369"/>
      <c r="BH16" s="369"/>
      <c r="BI16" s="369"/>
      <c r="BJ16" s="370"/>
    </row>
    <row r="17" spans="2:62" ht="20.25" customHeight="1" x14ac:dyDescent="0.4">
      <c r="B17" s="374">
        <f>B15+1</f>
        <v>2</v>
      </c>
      <c r="C17" s="376"/>
      <c r="D17" s="377"/>
      <c r="E17" s="92"/>
      <c r="F17" s="93"/>
      <c r="G17" s="92"/>
      <c r="H17" s="93"/>
      <c r="I17" s="380"/>
      <c r="J17" s="381"/>
      <c r="K17" s="384"/>
      <c r="L17" s="385"/>
      <c r="M17" s="385"/>
      <c r="N17" s="377"/>
      <c r="O17" s="358"/>
      <c r="P17" s="359"/>
      <c r="Q17" s="359"/>
      <c r="R17" s="359"/>
      <c r="S17" s="360"/>
      <c r="T17" s="75" t="s">
        <v>18</v>
      </c>
      <c r="U17" s="76"/>
      <c r="V17" s="77"/>
      <c r="W17" s="65"/>
      <c r="X17" s="66"/>
      <c r="Y17" s="66"/>
      <c r="Z17" s="66"/>
      <c r="AA17" s="66"/>
      <c r="AB17" s="66"/>
      <c r="AC17" s="67"/>
      <c r="AD17" s="65"/>
      <c r="AE17" s="66"/>
      <c r="AF17" s="66"/>
      <c r="AG17" s="66"/>
      <c r="AH17" s="66"/>
      <c r="AI17" s="66"/>
      <c r="AJ17" s="67"/>
      <c r="AK17" s="65"/>
      <c r="AL17" s="66"/>
      <c r="AM17" s="66"/>
      <c r="AN17" s="66"/>
      <c r="AO17" s="66"/>
      <c r="AP17" s="66"/>
      <c r="AQ17" s="67"/>
      <c r="AR17" s="65"/>
      <c r="AS17" s="66"/>
      <c r="AT17" s="66"/>
      <c r="AU17" s="66"/>
      <c r="AV17" s="66"/>
      <c r="AW17" s="66"/>
      <c r="AX17" s="67"/>
      <c r="AY17" s="65"/>
      <c r="AZ17" s="66"/>
      <c r="BA17" s="68"/>
      <c r="BB17" s="361"/>
      <c r="BC17" s="362"/>
      <c r="BD17" s="363"/>
      <c r="BE17" s="364"/>
      <c r="BF17" s="365"/>
      <c r="BG17" s="366"/>
      <c r="BH17" s="366"/>
      <c r="BI17" s="366"/>
      <c r="BJ17" s="367"/>
    </row>
    <row r="18" spans="2:62" ht="20.25" customHeight="1" x14ac:dyDescent="0.4">
      <c r="B18" s="375"/>
      <c r="C18" s="378"/>
      <c r="D18" s="379"/>
      <c r="E18" s="90"/>
      <c r="F18" s="91">
        <f>C17</f>
        <v>0</v>
      </c>
      <c r="G18" s="90"/>
      <c r="H18" s="91">
        <f>I17</f>
        <v>0</v>
      </c>
      <c r="I18" s="382"/>
      <c r="J18" s="383"/>
      <c r="K18" s="386"/>
      <c r="L18" s="387"/>
      <c r="M18" s="387"/>
      <c r="N18" s="379"/>
      <c r="O18" s="358"/>
      <c r="P18" s="359"/>
      <c r="Q18" s="359"/>
      <c r="R18" s="359"/>
      <c r="S18" s="360"/>
      <c r="T18" s="72" t="s">
        <v>106</v>
      </c>
      <c r="U18" s="73"/>
      <c r="V18" s="74"/>
      <c r="W18" s="95" t="str">
        <f>IF(W17="","",VLOOKUP(W17,'シフト記号表 (3)'!$C$6:$L$47,10,FALSE))</f>
        <v/>
      </c>
      <c r="X18" s="96" t="str">
        <f>IF(X17="","",VLOOKUP(X17,'シフト記号表 (3)'!$C$6:$L$47,10,FALSE))</f>
        <v/>
      </c>
      <c r="Y18" s="96" t="str">
        <f>IF(Y17="","",VLOOKUP(Y17,'シフト記号表 (3)'!$C$6:$L$47,10,FALSE))</f>
        <v/>
      </c>
      <c r="Z18" s="96" t="str">
        <f>IF(Z17="","",VLOOKUP(Z17,'シフト記号表 (3)'!$C$6:$L$47,10,FALSE))</f>
        <v/>
      </c>
      <c r="AA18" s="96" t="str">
        <f>IF(AA17="","",VLOOKUP(AA17,'シフト記号表 (3)'!$C$6:$L$47,10,FALSE))</f>
        <v/>
      </c>
      <c r="AB18" s="96" t="str">
        <f>IF(AB17="","",VLOOKUP(AB17,'シフト記号表 (3)'!$C$6:$L$47,10,FALSE))</f>
        <v/>
      </c>
      <c r="AC18" s="97" t="str">
        <f>IF(AC17="","",VLOOKUP(AC17,'シフト記号表 (3)'!$C$6:$L$47,10,FALSE))</f>
        <v/>
      </c>
      <c r="AD18" s="95" t="str">
        <f>IF(AD17="","",VLOOKUP(AD17,'シフト記号表 (3)'!$C$6:$L$47,10,FALSE))</f>
        <v/>
      </c>
      <c r="AE18" s="96" t="str">
        <f>IF(AE17="","",VLOOKUP(AE17,'シフト記号表 (3)'!$C$6:$L$47,10,FALSE))</f>
        <v/>
      </c>
      <c r="AF18" s="96" t="str">
        <f>IF(AF17="","",VLOOKUP(AF17,'シフト記号表 (3)'!$C$6:$L$47,10,FALSE))</f>
        <v/>
      </c>
      <c r="AG18" s="96" t="str">
        <f>IF(AG17="","",VLOOKUP(AG17,'シフト記号表 (3)'!$C$6:$L$47,10,FALSE))</f>
        <v/>
      </c>
      <c r="AH18" s="96" t="str">
        <f>IF(AH17="","",VLOOKUP(AH17,'シフト記号表 (3)'!$C$6:$L$47,10,FALSE))</f>
        <v/>
      </c>
      <c r="AI18" s="96" t="str">
        <f>IF(AI17="","",VLOOKUP(AI17,'シフト記号表 (3)'!$C$6:$L$47,10,FALSE))</f>
        <v/>
      </c>
      <c r="AJ18" s="97" t="str">
        <f>IF(AJ17="","",VLOOKUP(AJ17,'シフト記号表 (3)'!$C$6:$L$47,10,FALSE))</f>
        <v/>
      </c>
      <c r="AK18" s="95" t="str">
        <f>IF(AK17="","",VLOOKUP(AK17,'シフト記号表 (3)'!$C$6:$L$47,10,FALSE))</f>
        <v/>
      </c>
      <c r="AL18" s="96" t="str">
        <f>IF(AL17="","",VLOOKUP(AL17,'シフト記号表 (3)'!$C$6:$L$47,10,FALSE))</f>
        <v/>
      </c>
      <c r="AM18" s="96" t="str">
        <f>IF(AM17="","",VLOOKUP(AM17,'シフト記号表 (3)'!$C$6:$L$47,10,FALSE))</f>
        <v/>
      </c>
      <c r="AN18" s="96" t="str">
        <f>IF(AN17="","",VLOOKUP(AN17,'シフト記号表 (3)'!$C$6:$L$47,10,FALSE))</f>
        <v/>
      </c>
      <c r="AO18" s="96" t="str">
        <f>IF(AO17="","",VLOOKUP(AO17,'シフト記号表 (3)'!$C$6:$L$47,10,FALSE))</f>
        <v/>
      </c>
      <c r="AP18" s="96" t="str">
        <f>IF(AP17="","",VLOOKUP(AP17,'シフト記号表 (3)'!$C$6:$L$47,10,FALSE))</f>
        <v/>
      </c>
      <c r="AQ18" s="97" t="str">
        <f>IF(AQ17="","",VLOOKUP(AQ17,'シフト記号表 (3)'!$C$6:$L$47,10,FALSE))</f>
        <v/>
      </c>
      <c r="AR18" s="95" t="str">
        <f>IF(AR17="","",VLOOKUP(AR17,'シフト記号表 (3)'!$C$6:$L$47,10,FALSE))</f>
        <v/>
      </c>
      <c r="AS18" s="96" t="str">
        <f>IF(AS17="","",VLOOKUP(AS17,'シフト記号表 (3)'!$C$6:$L$47,10,FALSE))</f>
        <v/>
      </c>
      <c r="AT18" s="96" t="str">
        <f>IF(AT17="","",VLOOKUP(AT17,'シフト記号表 (3)'!$C$6:$L$47,10,FALSE))</f>
        <v/>
      </c>
      <c r="AU18" s="96" t="str">
        <f>IF(AU17="","",VLOOKUP(AU17,'シフト記号表 (3)'!$C$6:$L$47,10,FALSE))</f>
        <v/>
      </c>
      <c r="AV18" s="96" t="str">
        <f>IF(AV17="","",VLOOKUP(AV17,'シフト記号表 (3)'!$C$6:$L$47,10,FALSE))</f>
        <v/>
      </c>
      <c r="AW18" s="96" t="str">
        <f>IF(AW17="","",VLOOKUP(AW17,'シフト記号表 (3)'!$C$6:$L$47,10,FALSE))</f>
        <v/>
      </c>
      <c r="AX18" s="97" t="str">
        <f>IF(AX17="","",VLOOKUP(AX17,'シフト記号表 (3)'!$C$6:$L$47,10,FALSE))</f>
        <v/>
      </c>
      <c r="AY18" s="95" t="str">
        <f>IF(AY17="","",VLOOKUP(AY17,'シフト記号表 (3)'!$C$6:$L$47,10,FALSE))</f>
        <v/>
      </c>
      <c r="AZ18" s="96" t="str">
        <f>IF(AZ17="","",VLOOKUP(AZ17,'シフト記号表 (3)'!$C$6:$L$47,10,FALSE))</f>
        <v/>
      </c>
      <c r="BA18" s="96" t="str">
        <f>IF(BA17="","",VLOOKUP(BA17,'シフト記号表 (3)'!$C$6:$L$47,10,FALSE))</f>
        <v/>
      </c>
      <c r="BB18" s="371">
        <f>IF($BE$3="４週",SUM(W18:AX18),IF($BE$3="暦月",SUM(W18:BA18),""))</f>
        <v>0</v>
      </c>
      <c r="BC18" s="372"/>
      <c r="BD18" s="373">
        <f>IF($BE$3="４週",BB18/4,IF($BE$3="暦月",(BB18/($BE$8/7)),""))</f>
        <v>0</v>
      </c>
      <c r="BE18" s="372"/>
      <c r="BF18" s="368"/>
      <c r="BG18" s="369"/>
      <c r="BH18" s="369"/>
      <c r="BI18" s="369"/>
      <c r="BJ18" s="370"/>
    </row>
    <row r="19" spans="2:62" ht="20.25" customHeight="1" x14ac:dyDescent="0.4">
      <c r="B19" s="374">
        <f>B17+1</f>
        <v>3</v>
      </c>
      <c r="C19" s="376"/>
      <c r="D19" s="377"/>
      <c r="E19" s="90"/>
      <c r="F19" s="91"/>
      <c r="G19" s="90"/>
      <c r="H19" s="91"/>
      <c r="I19" s="380"/>
      <c r="J19" s="381"/>
      <c r="K19" s="384"/>
      <c r="L19" s="385"/>
      <c r="M19" s="385"/>
      <c r="N19" s="377"/>
      <c r="O19" s="358"/>
      <c r="P19" s="359"/>
      <c r="Q19" s="359"/>
      <c r="R19" s="359"/>
      <c r="S19" s="360"/>
      <c r="T19" s="75" t="s">
        <v>18</v>
      </c>
      <c r="U19" s="76"/>
      <c r="V19" s="77"/>
      <c r="W19" s="65"/>
      <c r="X19" s="66"/>
      <c r="Y19" s="66"/>
      <c r="Z19" s="66"/>
      <c r="AA19" s="66"/>
      <c r="AB19" s="66"/>
      <c r="AC19" s="67"/>
      <c r="AD19" s="65"/>
      <c r="AE19" s="66"/>
      <c r="AF19" s="66"/>
      <c r="AG19" s="66"/>
      <c r="AH19" s="66"/>
      <c r="AI19" s="66"/>
      <c r="AJ19" s="67"/>
      <c r="AK19" s="65"/>
      <c r="AL19" s="66"/>
      <c r="AM19" s="66"/>
      <c r="AN19" s="66"/>
      <c r="AO19" s="66"/>
      <c r="AP19" s="66"/>
      <c r="AQ19" s="67"/>
      <c r="AR19" s="65"/>
      <c r="AS19" s="66"/>
      <c r="AT19" s="66"/>
      <c r="AU19" s="66"/>
      <c r="AV19" s="66"/>
      <c r="AW19" s="66"/>
      <c r="AX19" s="67"/>
      <c r="AY19" s="65"/>
      <c r="AZ19" s="66"/>
      <c r="BA19" s="68"/>
      <c r="BB19" s="361"/>
      <c r="BC19" s="362"/>
      <c r="BD19" s="363"/>
      <c r="BE19" s="364"/>
      <c r="BF19" s="365"/>
      <c r="BG19" s="366"/>
      <c r="BH19" s="366"/>
      <c r="BI19" s="366"/>
      <c r="BJ19" s="367"/>
    </row>
    <row r="20" spans="2:62" ht="20.25" customHeight="1" x14ac:dyDescent="0.4">
      <c r="B20" s="375"/>
      <c r="C20" s="378"/>
      <c r="D20" s="379"/>
      <c r="E20" s="90"/>
      <c r="F20" s="91">
        <f>C19</f>
        <v>0</v>
      </c>
      <c r="G20" s="90"/>
      <c r="H20" s="91">
        <f>I19</f>
        <v>0</v>
      </c>
      <c r="I20" s="382"/>
      <c r="J20" s="383"/>
      <c r="K20" s="386"/>
      <c r="L20" s="387"/>
      <c r="M20" s="387"/>
      <c r="N20" s="379"/>
      <c r="O20" s="358"/>
      <c r="P20" s="359"/>
      <c r="Q20" s="359"/>
      <c r="R20" s="359"/>
      <c r="S20" s="360"/>
      <c r="T20" s="72" t="s">
        <v>106</v>
      </c>
      <c r="U20" s="73"/>
      <c r="V20" s="74"/>
      <c r="W20" s="95" t="str">
        <f>IF(W19="","",VLOOKUP(W19,'シフト記号表 (3)'!$C$6:$L$47,10,FALSE))</f>
        <v/>
      </c>
      <c r="X20" s="96" t="str">
        <f>IF(X19="","",VLOOKUP(X19,'シフト記号表 (3)'!$C$6:$L$47,10,FALSE))</f>
        <v/>
      </c>
      <c r="Y20" s="96" t="str">
        <f>IF(Y19="","",VLOOKUP(Y19,'シフト記号表 (3)'!$C$6:$L$47,10,FALSE))</f>
        <v/>
      </c>
      <c r="Z20" s="96" t="str">
        <f>IF(Z19="","",VLOOKUP(Z19,'シフト記号表 (3)'!$C$6:$L$47,10,FALSE))</f>
        <v/>
      </c>
      <c r="AA20" s="96" t="str">
        <f>IF(AA19="","",VLOOKUP(AA19,'シフト記号表 (3)'!$C$6:$L$47,10,FALSE))</f>
        <v/>
      </c>
      <c r="AB20" s="96" t="str">
        <f>IF(AB19="","",VLOOKUP(AB19,'シフト記号表 (3)'!$C$6:$L$47,10,FALSE))</f>
        <v/>
      </c>
      <c r="AC20" s="97" t="str">
        <f>IF(AC19="","",VLOOKUP(AC19,'シフト記号表 (3)'!$C$6:$L$47,10,FALSE))</f>
        <v/>
      </c>
      <c r="AD20" s="95" t="str">
        <f>IF(AD19="","",VLOOKUP(AD19,'シフト記号表 (3)'!$C$6:$L$47,10,FALSE))</f>
        <v/>
      </c>
      <c r="AE20" s="96" t="str">
        <f>IF(AE19="","",VLOOKUP(AE19,'シフト記号表 (3)'!$C$6:$L$47,10,FALSE))</f>
        <v/>
      </c>
      <c r="AF20" s="96" t="str">
        <f>IF(AF19="","",VLOOKUP(AF19,'シフト記号表 (3)'!$C$6:$L$47,10,FALSE))</f>
        <v/>
      </c>
      <c r="AG20" s="96" t="str">
        <f>IF(AG19="","",VLOOKUP(AG19,'シフト記号表 (3)'!$C$6:$L$47,10,FALSE))</f>
        <v/>
      </c>
      <c r="AH20" s="96" t="str">
        <f>IF(AH19="","",VLOOKUP(AH19,'シフト記号表 (3)'!$C$6:$L$47,10,FALSE))</f>
        <v/>
      </c>
      <c r="AI20" s="96" t="str">
        <f>IF(AI19="","",VLOOKUP(AI19,'シフト記号表 (3)'!$C$6:$L$47,10,FALSE))</f>
        <v/>
      </c>
      <c r="AJ20" s="97" t="str">
        <f>IF(AJ19="","",VLOOKUP(AJ19,'シフト記号表 (3)'!$C$6:$L$47,10,FALSE))</f>
        <v/>
      </c>
      <c r="AK20" s="95" t="str">
        <f>IF(AK19="","",VLOOKUP(AK19,'シフト記号表 (3)'!$C$6:$L$47,10,FALSE))</f>
        <v/>
      </c>
      <c r="AL20" s="96" t="str">
        <f>IF(AL19="","",VLOOKUP(AL19,'シフト記号表 (3)'!$C$6:$L$47,10,FALSE))</f>
        <v/>
      </c>
      <c r="AM20" s="96" t="str">
        <f>IF(AM19="","",VLOOKUP(AM19,'シフト記号表 (3)'!$C$6:$L$47,10,FALSE))</f>
        <v/>
      </c>
      <c r="AN20" s="96" t="str">
        <f>IF(AN19="","",VLOOKUP(AN19,'シフト記号表 (3)'!$C$6:$L$47,10,FALSE))</f>
        <v/>
      </c>
      <c r="AO20" s="96" t="str">
        <f>IF(AO19="","",VLOOKUP(AO19,'シフト記号表 (3)'!$C$6:$L$47,10,FALSE))</f>
        <v/>
      </c>
      <c r="AP20" s="96" t="str">
        <f>IF(AP19="","",VLOOKUP(AP19,'シフト記号表 (3)'!$C$6:$L$47,10,FALSE))</f>
        <v/>
      </c>
      <c r="AQ20" s="97" t="str">
        <f>IF(AQ19="","",VLOOKUP(AQ19,'シフト記号表 (3)'!$C$6:$L$47,10,FALSE))</f>
        <v/>
      </c>
      <c r="AR20" s="95" t="str">
        <f>IF(AR19="","",VLOOKUP(AR19,'シフト記号表 (3)'!$C$6:$L$47,10,FALSE))</f>
        <v/>
      </c>
      <c r="AS20" s="96" t="str">
        <f>IF(AS19="","",VLOOKUP(AS19,'シフト記号表 (3)'!$C$6:$L$47,10,FALSE))</f>
        <v/>
      </c>
      <c r="AT20" s="96" t="str">
        <f>IF(AT19="","",VLOOKUP(AT19,'シフト記号表 (3)'!$C$6:$L$47,10,FALSE))</f>
        <v/>
      </c>
      <c r="AU20" s="96" t="str">
        <f>IF(AU19="","",VLOOKUP(AU19,'シフト記号表 (3)'!$C$6:$L$47,10,FALSE))</f>
        <v/>
      </c>
      <c r="AV20" s="96" t="str">
        <f>IF(AV19="","",VLOOKUP(AV19,'シフト記号表 (3)'!$C$6:$L$47,10,FALSE))</f>
        <v/>
      </c>
      <c r="AW20" s="96" t="str">
        <f>IF(AW19="","",VLOOKUP(AW19,'シフト記号表 (3)'!$C$6:$L$47,10,FALSE))</f>
        <v/>
      </c>
      <c r="AX20" s="97" t="str">
        <f>IF(AX19="","",VLOOKUP(AX19,'シフト記号表 (3)'!$C$6:$L$47,10,FALSE))</f>
        <v/>
      </c>
      <c r="AY20" s="95" t="str">
        <f>IF(AY19="","",VLOOKUP(AY19,'シフト記号表 (3)'!$C$6:$L$47,10,FALSE))</f>
        <v/>
      </c>
      <c r="AZ20" s="96" t="str">
        <f>IF(AZ19="","",VLOOKUP(AZ19,'シフト記号表 (3)'!$C$6:$L$47,10,FALSE))</f>
        <v/>
      </c>
      <c r="BA20" s="96" t="str">
        <f>IF(BA19="","",VLOOKUP(BA19,'シフト記号表 (3)'!$C$6:$L$47,10,FALSE))</f>
        <v/>
      </c>
      <c r="BB20" s="371">
        <f>IF($BE$3="４週",SUM(W20:AX20),IF($BE$3="暦月",SUM(W20:BA20),""))</f>
        <v>0</v>
      </c>
      <c r="BC20" s="372"/>
      <c r="BD20" s="373">
        <f>IF($BE$3="４週",BB20/4,IF($BE$3="暦月",(BB20/($BE$8/7)),""))</f>
        <v>0</v>
      </c>
      <c r="BE20" s="372"/>
      <c r="BF20" s="368"/>
      <c r="BG20" s="369"/>
      <c r="BH20" s="369"/>
      <c r="BI20" s="369"/>
      <c r="BJ20" s="370"/>
    </row>
    <row r="21" spans="2:62" ht="20.25" customHeight="1" x14ac:dyDescent="0.4">
      <c r="B21" s="374">
        <f>B19+1</f>
        <v>4</v>
      </c>
      <c r="C21" s="376"/>
      <c r="D21" s="377"/>
      <c r="E21" s="90"/>
      <c r="F21" s="91"/>
      <c r="G21" s="90"/>
      <c r="H21" s="91"/>
      <c r="I21" s="380"/>
      <c r="J21" s="381"/>
      <c r="K21" s="384"/>
      <c r="L21" s="385"/>
      <c r="M21" s="385"/>
      <c r="N21" s="377"/>
      <c r="O21" s="358"/>
      <c r="P21" s="359"/>
      <c r="Q21" s="359"/>
      <c r="R21" s="359"/>
      <c r="S21" s="360"/>
      <c r="T21" s="75" t="s">
        <v>18</v>
      </c>
      <c r="U21" s="76"/>
      <c r="V21" s="77"/>
      <c r="W21" s="65"/>
      <c r="X21" s="66"/>
      <c r="Y21" s="66"/>
      <c r="Z21" s="66"/>
      <c r="AA21" s="66"/>
      <c r="AB21" s="66"/>
      <c r="AC21" s="67"/>
      <c r="AD21" s="65"/>
      <c r="AE21" s="66"/>
      <c r="AF21" s="66"/>
      <c r="AG21" s="66"/>
      <c r="AH21" s="66"/>
      <c r="AI21" s="66"/>
      <c r="AJ21" s="67"/>
      <c r="AK21" s="65"/>
      <c r="AL21" s="66"/>
      <c r="AM21" s="66"/>
      <c r="AN21" s="66"/>
      <c r="AO21" s="66"/>
      <c r="AP21" s="66"/>
      <c r="AQ21" s="67"/>
      <c r="AR21" s="65"/>
      <c r="AS21" s="66"/>
      <c r="AT21" s="66"/>
      <c r="AU21" s="66"/>
      <c r="AV21" s="66"/>
      <c r="AW21" s="66"/>
      <c r="AX21" s="67"/>
      <c r="AY21" s="65"/>
      <c r="AZ21" s="66"/>
      <c r="BA21" s="68"/>
      <c r="BB21" s="361"/>
      <c r="BC21" s="362"/>
      <c r="BD21" s="363"/>
      <c r="BE21" s="364"/>
      <c r="BF21" s="365"/>
      <c r="BG21" s="366"/>
      <c r="BH21" s="366"/>
      <c r="BI21" s="366"/>
      <c r="BJ21" s="367"/>
    </row>
    <row r="22" spans="2:62" ht="20.25" customHeight="1" x14ac:dyDescent="0.4">
      <c r="B22" s="375"/>
      <c r="C22" s="378"/>
      <c r="D22" s="379"/>
      <c r="E22" s="90"/>
      <c r="F22" s="91">
        <f>C21</f>
        <v>0</v>
      </c>
      <c r="G22" s="90"/>
      <c r="H22" s="91">
        <f>I21</f>
        <v>0</v>
      </c>
      <c r="I22" s="382"/>
      <c r="J22" s="383"/>
      <c r="K22" s="386"/>
      <c r="L22" s="387"/>
      <c r="M22" s="387"/>
      <c r="N22" s="379"/>
      <c r="O22" s="358"/>
      <c r="P22" s="359"/>
      <c r="Q22" s="359"/>
      <c r="R22" s="359"/>
      <c r="S22" s="360"/>
      <c r="T22" s="72" t="s">
        <v>106</v>
      </c>
      <c r="U22" s="73"/>
      <c r="V22" s="74"/>
      <c r="W22" s="95" t="str">
        <f>IF(W21="","",VLOOKUP(W21,'シフト記号表 (3)'!$C$6:$L$47,10,FALSE))</f>
        <v/>
      </c>
      <c r="X22" s="96" t="str">
        <f>IF(X21="","",VLOOKUP(X21,'シフト記号表 (3)'!$C$6:$L$47,10,FALSE))</f>
        <v/>
      </c>
      <c r="Y22" s="96" t="str">
        <f>IF(Y21="","",VLOOKUP(Y21,'シフト記号表 (3)'!$C$6:$L$47,10,FALSE))</f>
        <v/>
      </c>
      <c r="Z22" s="96" t="str">
        <f>IF(Z21="","",VLOOKUP(Z21,'シフト記号表 (3)'!$C$6:$L$47,10,FALSE))</f>
        <v/>
      </c>
      <c r="AA22" s="96" t="str">
        <f>IF(AA21="","",VLOOKUP(AA21,'シフト記号表 (3)'!$C$6:$L$47,10,FALSE))</f>
        <v/>
      </c>
      <c r="AB22" s="96" t="str">
        <f>IF(AB21="","",VLOOKUP(AB21,'シフト記号表 (3)'!$C$6:$L$47,10,FALSE))</f>
        <v/>
      </c>
      <c r="AC22" s="97" t="str">
        <f>IF(AC21="","",VLOOKUP(AC21,'シフト記号表 (3)'!$C$6:$L$47,10,FALSE))</f>
        <v/>
      </c>
      <c r="AD22" s="95" t="str">
        <f>IF(AD21="","",VLOOKUP(AD21,'シフト記号表 (3)'!$C$6:$L$47,10,FALSE))</f>
        <v/>
      </c>
      <c r="AE22" s="96" t="str">
        <f>IF(AE21="","",VLOOKUP(AE21,'シフト記号表 (3)'!$C$6:$L$47,10,FALSE))</f>
        <v/>
      </c>
      <c r="AF22" s="96" t="str">
        <f>IF(AF21="","",VLOOKUP(AF21,'シフト記号表 (3)'!$C$6:$L$47,10,FALSE))</f>
        <v/>
      </c>
      <c r="AG22" s="96" t="str">
        <f>IF(AG21="","",VLOOKUP(AG21,'シフト記号表 (3)'!$C$6:$L$47,10,FALSE))</f>
        <v/>
      </c>
      <c r="AH22" s="96" t="str">
        <f>IF(AH21="","",VLOOKUP(AH21,'シフト記号表 (3)'!$C$6:$L$47,10,FALSE))</f>
        <v/>
      </c>
      <c r="AI22" s="96" t="str">
        <f>IF(AI21="","",VLOOKUP(AI21,'シフト記号表 (3)'!$C$6:$L$47,10,FALSE))</f>
        <v/>
      </c>
      <c r="AJ22" s="97" t="str">
        <f>IF(AJ21="","",VLOOKUP(AJ21,'シフト記号表 (3)'!$C$6:$L$47,10,FALSE))</f>
        <v/>
      </c>
      <c r="AK22" s="95" t="str">
        <f>IF(AK21="","",VLOOKUP(AK21,'シフト記号表 (3)'!$C$6:$L$47,10,FALSE))</f>
        <v/>
      </c>
      <c r="AL22" s="96" t="str">
        <f>IF(AL21="","",VLOOKUP(AL21,'シフト記号表 (3)'!$C$6:$L$47,10,FALSE))</f>
        <v/>
      </c>
      <c r="AM22" s="96" t="str">
        <f>IF(AM21="","",VLOOKUP(AM21,'シフト記号表 (3)'!$C$6:$L$47,10,FALSE))</f>
        <v/>
      </c>
      <c r="AN22" s="96" t="str">
        <f>IF(AN21="","",VLOOKUP(AN21,'シフト記号表 (3)'!$C$6:$L$47,10,FALSE))</f>
        <v/>
      </c>
      <c r="AO22" s="96" t="str">
        <f>IF(AO21="","",VLOOKUP(AO21,'シフト記号表 (3)'!$C$6:$L$47,10,FALSE))</f>
        <v/>
      </c>
      <c r="AP22" s="96" t="str">
        <f>IF(AP21="","",VLOOKUP(AP21,'シフト記号表 (3)'!$C$6:$L$47,10,FALSE))</f>
        <v/>
      </c>
      <c r="AQ22" s="97" t="str">
        <f>IF(AQ21="","",VLOOKUP(AQ21,'シフト記号表 (3)'!$C$6:$L$47,10,FALSE))</f>
        <v/>
      </c>
      <c r="AR22" s="95" t="str">
        <f>IF(AR21="","",VLOOKUP(AR21,'シフト記号表 (3)'!$C$6:$L$47,10,FALSE))</f>
        <v/>
      </c>
      <c r="AS22" s="96" t="str">
        <f>IF(AS21="","",VLOOKUP(AS21,'シフト記号表 (3)'!$C$6:$L$47,10,FALSE))</f>
        <v/>
      </c>
      <c r="AT22" s="96" t="str">
        <f>IF(AT21="","",VLOOKUP(AT21,'シフト記号表 (3)'!$C$6:$L$47,10,FALSE))</f>
        <v/>
      </c>
      <c r="AU22" s="96" t="str">
        <f>IF(AU21="","",VLOOKUP(AU21,'シフト記号表 (3)'!$C$6:$L$47,10,FALSE))</f>
        <v/>
      </c>
      <c r="AV22" s="96" t="str">
        <f>IF(AV21="","",VLOOKUP(AV21,'シフト記号表 (3)'!$C$6:$L$47,10,FALSE))</f>
        <v/>
      </c>
      <c r="AW22" s="96" t="str">
        <f>IF(AW21="","",VLOOKUP(AW21,'シフト記号表 (3)'!$C$6:$L$47,10,FALSE))</f>
        <v/>
      </c>
      <c r="AX22" s="97" t="str">
        <f>IF(AX21="","",VLOOKUP(AX21,'シフト記号表 (3)'!$C$6:$L$47,10,FALSE))</f>
        <v/>
      </c>
      <c r="AY22" s="95" t="str">
        <f>IF(AY21="","",VLOOKUP(AY21,'シフト記号表 (3)'!$C$6:$L$47,10,FALSE))</f>
        <v/>
      </c>
      <c r="AZ22" s="96" t="str">
        <f>IF(AZ21="","",VLOOKUP(AZ21,'シフト記号表 (3)'!$C$6:$L$47,10,FALSE))</f>
        <v/>
      </c>
      <c r="BA22" s="96" t="str">
        <f>IF(BA21="","",VLOOKUP(BA21,'シフト記号表 (3)'!$C$6:$L$47,10,FALSE))</f>
        <v/>
      </c>
      <c r="BB22" s="371">
        <f>IF($BE$3="４週",SUM(W22:AX22),IF($BE$3="暦月",SUM(W22:BA22),""))</f>
        <v>0</v>
      </c>
      <c r="BC22" s="372"/>
      <c r="BD22" s="373">
        <f>IF($BE$3="４週",BB22/4,IF($BE$3="暦月",(BB22/($BE$8/7)),""))</f>
        <v>0</v>
      </c>
      <c r="BE22" s="372"/>
      <c r="BF22" s="368"/>
      <c r="BG22" s="369"/>
      <c r="BH22" s="369"/>
      <c r="BI22" s="369"/>
      <c r="BJ22" s="370"/>
    </row>
    <row r="23" spans="2:62" ht="20.25" customHeight="1" x14ac:dyDescent="0.4">
      <c r="B23" s="374">
        <f>B21+1</f>
        <v>5</v>
      </c>
      <c r="C23" s="376"/>
      <c r="D23" s="377"/>
      <c r="E23" s="90"/>
      <c r="F23" s="91"/>
      <c r="G23" s="90"/>
      <c r="H23" s="91"/>
      <c r="I23" s="380"/>
      <c r="J23" s="381"/>
      <c r="K23" s="384"/>
      <c r="L23" s="385"/>
      <c r="M23" s="385"/>
      <c r="N23" s="377"/>
      <c r="O23" s="358"/>
      <c r="P23" s="359"/>
      <c r="Q23" s="359"/>
      <c r="R23" s="359"/>
      <c r="S23" s="360"/>
      <c r="T23" s="75" t="s">
        <v>18</v>
      </c>
      <c r="U23" s="76"/>
      <c r="V23" s="77"/>
      <c r="W23" s="65"/>
      <c r="X23" s="66"/>
      <c r="Y23" s="66"/>
      <c r="Z23" s="66"/>
      <c r="AA23" s="66"/>
      <c r="AB23" s="66"/>
      <c r="AC23" s="67"/>
      <c r="AD23" s="65"/>
      <c r="AE23" s="66"/>
      <c r="AF23" s="66"/>
      <c r="AG23" s="66"/>
      <c r="AH23" s="66"/>
      <c r="AI23" s="66"/>
      <c r="AJ23" s="67"/>
      <c r="AK23" s="65"/>
      <c r="AL23" s="66"/>
      <c r="AM23" s="66"/>
      <c r="AN23" s="66"/>
      <c r="AO23" s="66"/>
      <c r="AP23" s="66"/>
      <c r="AQ23" s="67"/>
      <c r="AR23" s="65"/>
      <c r="AS23" s="66"/>
      <c r="AT23" s="66"/>
      <c r="AU23" s="66"/>
      <c r="AV23" s="66"/>
      <c r="AW23" s="66"/>
      <c r="AX23" s="67"/>
      <c r="AY23" s="65"/>
      <c r="AZ23" s="66"/>
      <c r="BA23" s="68"/>
      <c r="BB23" s="361"/>
      <c r="BC23" s="362"/>
      <c r="BD23" s="363"/>
      <c r="BE23" s="364"/>
      <c r="BF23" s="365"/>
      <c r="BG23" s="366"/>
      <c r="BH23" s="366"/>
      <c r="BI23" s="366"/>
      <c r="BJ23" s="367"/>
    </row>
    <row r="24" spans="2:62" ht="20.25" customHeight="1" x14ac:dyDescent="0.4">
      <c r="B24" s="375"/>
      <c r="C24" s="378"/>
      <c r="D24" s="379"/>
      <c r="E24" s="90"/>
      <c r="F24" s="91">
        <f>C23</f>
        <v>0</v>
      </c>
      <c r="G24" s="90"/>
      <c r="H24" s="91">
        <f>I23</f>
        <v>0</v>
      </c>
      <c r="I24" s="382"/>
      <c r="J24" s="383"/>
      <c r="K24" s="386"/>
      <c r="L24" s="387"/>
      <c r="M24" s="387"/>
      <c r="N24" s="379"/>
      <c r="O24" s="358"/>
      <c r="P24" s="359"/>
      <c r="Q24" s="359"/>
      <c r="R24" s="359"/>
      <c r="S24" s="360"/>
      <c r="T24" s="115" t="s">
        <v>106</v>
      </c>
      <c r="U24" s="79"/>
      <c r="V24" s="116"/>
      <c r="W24" s="95" t="str">
        <f>IF(W23="","",VLOOKUP(W23,'シフト記号表 (3)'!$C$6:$L$47,10,FALSE))</f>
        <v/>
      </c>
      <c r="X24" s="96" t="str">
        <f>IF(X23="","",VLOOKUP(X23,'シフト記号表 (3)'!$C$6:$L$47,10,FALSE))</f>
        <v/>
      </c>
      <c r="Y24" s="96" t="str">
        <f>IF(Y23="","",VLOOKUP(Y23,'シフト記号表 (3)'!$C$6:$L$47,10,FALSE))</f>
        <v/>
      </c>
      <c r="Z24" s="96" t="str">
        <f>IF(Z23="","",VLOOKUP(Z23,'シフト記号表 (3)'!$C$6:$L$47,10,FALSE))</f>
        <v/>
      </c>
      <c r="AA24" s="96" t="str">
        <f>IF(AA23="","",VLOOKUP(AA23,'シフト記号表 (3)'!$C$6:$L$47,10,FALSE))</f>
        <v/>
      </c>
      <c r="AB24" s="96" t="str">
        <f>IF(AB23="","",VLOOKUP(AB23,'シフト記号表 (3)'!$C$6:$L$47,10,FALSE))</f>
        <v/>
      </c>
      <c r="AC24" s="97" t="str">
        <f>IF(AC23="","",VLOOKUP(AC23,'シフト記号表 (3)'!$C$6:$L$47,10,FALSE))</f>
        <v/>
      </c>
      <c r="AD24" s="95" t="str">
        <f>IF(AD23="","",VLOOKUP(AD23,'シフト記号表 (3)'!$C$6:$L$47,10,FALSE))</f>
        <v/>
      </c>
      <c r="AE24" s="96" t="str">
        <f>IF(AE23="","",VLOOKUP(AE23,'シフト記号表 (3)'!$C$6:$L$47,10,FALSE))</f>
        <v/>
      </c>
      <c r="AF24" s="96" t="str">
        <f>IF(AF23="","",VLOOKUP(AF23,'シフト記号表 (3)'!$C$6:$L$47,10,FALSE))</f>
        <v/>
      </c>
      <c r="AG24" s="96" t="str">
        <f>IF(AG23="","",VLOOKUP(AG23,'シフト記号表 (3)'!$C$6:$L$47,10,FALSE))</f>
        <v/>
      </c>
      <c r="AH24" s="96" t="str">
        <f>IF(AH23="","",VLOOKUP(AH23,'シフト記号表 (3)'!$C$6:$L$47,10,FALSE))</f>
        <v/>
      </c>
      <c r="AI24" s="96" t="str">
        <f>IF(AI23="","",VLOOKUP(AI23,'シフト記号表 (3)'!$C$6:$L$47,10,FALSE))</f>
        <v/>
      </c>
      <c r="AJ24" s="97" t="str">
        <f>IF(AJ23="","",VLOOKUP(AJ23,'シフト記号表 (3)'!$C$6:$L$47,10,FALSE))</f>
        <v/>
      </c>
      <c r="AK24" s="95" t="str">
        <f>IF(AK23="","",VLOOKUP(AK23,'シフト記号表 (3)'!$C$6:$L$47,10,FALSE))</f>
        <v/>
      </c>
      <c r="AL24" s="96" t="str">
        <f>IF(AL23="","",VLOOKUP(AL23,'シフト記号表 (3)'!$C$6:$L$47,10,FALSE))</f>
        <v/>
      </c>
      <c r="AM24" s="96" t="str">
        <f>IF(AM23="","",VLOOKUP(AM23,'シフト記号表 (3)'!$C$6:$L$47,10,FALSE))</f>
        <v/>
      </c>
      <c r="AN24" s="96" t="str">
        <f>IF(AN23="","",VLOOKUP(AN23,'シフト記号表 (3)'!$C$6:$L$47,10,FALSE))</f>
        <v/>
      </c>
      <c r="AO24" s="96" t="str">
        <f>IF(AO23="","",VLOOKUP(AO23,'シフト記号表 (3)'!$C$6:$L$47,10,FALSE))</f>
        <v/>
      </c>
      <c r="AP24" s="96" t="str">
        <f>IF(AP23="","",VLOOKUP(AP23,'シフト記号表 (3)'!$C$6:$L$47,10,FALSE))</f>
        <v/>
      </c>
      <c r="AQ24" s="97" t="str">
        <f>IF(AQ23="","",VLOOKUP(AQ23,'シフト記号表 (3)'!$C$6:$L$47,10,FALSE))</f>
        <v/>
      </c>
      <c r="AR24" s="95" t="str">
        <f>IF(AR23="","",VLOOKUP(AR23,'シフト記号表 (3)'!$C$6:$L$47,10,FALSE))</f>
        <v/>
      </c>
      <c r="AS24" s="96" t="str">
        <f>IF(AS23="","",VLOOKUP(AS23,'シフト記号表 (3)'!$C$6:$L$47,10,FALSE))</f>
        <v/>
      </c>
      <c r="AT24" s="96" t="str">
        <f>IF(AT23="","",VLOOKUP(AT23,'シフト記号表 (3)'!$C$6:$L$47,10,FALSE))</f>
        <v/>
      </c>
      <c r="AU24" s="96" t="str">
        <f>IF(AU23="","",VLOOKUP(AU23,'シフト記号表 (3)'!$C$6:$L$47,10,FALSE))</f>
        <v/>
      </c>
      <c r="AV24" s="96" t="str">
        <f>IF(AV23="","",VLOOKUP(AV23,'シフト記号表 (3)'!$C$6:$L$47,10,FALSE))</f>
        <v/>
      </c>
      <c r="AW24" s="96" t="str">
        <f>IF(AW23="","",VLOOKUP(AW23,'シフト記号表 (3)'!$C$6:$L$47,10,FALSE))</f>
        <v/>
      </c>
      <c r="AX24" s="97" t="str">
        <f>IF(AX23="","",VLOOKUP(AX23,'シフト記号表 (3)'!$C$6:$L$47,10,FALSE))</f>
        <v/>
      </c>
      <c r="AY24" s="95" t="str">
        <f>IF(AY23="","",VLOOKUP(AY23,'シフト記号表 (3)'!$C$6:$L$47,10,FALSE))</f>
        <v/>
      </c>
      <c r="AZ24" s="96" t="str">
        <f>IF(AZ23="","",VLOOKUP(AZ23,'シフト記号表 (3)'!$C$6:$L$47,10,FALSE))</f>
        <v/>
      </c>
      <c r="BA24" s="96" t="str">
        <f>IF(BA23="","",VLOOKUP(BA23,'シフト記号表 (3)'!$C$6:$L$47,10,FALSE))</f>
        <v/>
      </c>
      <c r="BB24" s="371">
        <f>IF($BE$3="４週",SUM(W24:AX24),IF($BE$3="暦月",SUM(W24:BA24),""))</f>
        <v>0</v>
      </c>
      <c r="BC24" s="372"/>
      <c r="BD24" s="373">
        <f>IF($BE$3="４週",BB24/4,IF($BE$3="暦月",(BB24/($BE$8/7)),""))</f>
        <v>0</v>
      </c>
      <c r="BE24" s="372"/>
      <c r="BF24" s="368"/>
      <c r="BG24" s="369"/>
      <c r="BH24" s="369"/>
      <c r="BI24" s="369"/>
      <c r="BJ24" s="370"/>
    </row>
    <row r="25" spans="2:62" ht="20.25" customHeight="1" x14ac:dyDescent="0.4">
      <c r="B25" s="374">
        <f>B23+1</f>
        <v>6</v>
      </c>
      <c r="C25" s="376"/>
      <c r="D25" s="377"/>
      <c r="E25" s="90"/>
      <c r="F25" s="91"/>
      <c r="G25" s="90"/>
      <c r="H25" s="91"/>
      <c r="I25" s="380"/>
      <c r="J25" s="381"/>
      <c r="K25" s="384"/>
      <c r="L25" s="385"/>
      <c r="M25" s="385"/>
      <c r="N25" s="377"/>
      <c r="O25" s="358"/>
      <c r="P25" s="359"/>
      <c r="Q25" s="359"/>
      <c r="R25" s="359"/>
      <c r="S25" s="360"/>
      <c r="T25" s="114" t="s">
        <v>18</v>
      </c>
      <c r="V25" s="78"/>
      <c r="W25" s="65"/>
      <c r="X25" s="66"/>
      <c r="Y25" s="66"/>
      <c r="Z25" s="66"/>
      <c r="AA25" s="66"/>
      <c r="AB25" s="66"/>
      <c r="AC25" s="67"/>
      <c r="AD25" s="65"/>
      <c r="AE25" s="66"/>
      <c r="AF25" s="66"/>
      <c r="AG25" s="66"/>
      <c r="AH25" s="66"/>
      <c r="AI25" s="66"/>
      <c r="AJ25" s="67"/>
      <c r="AK25" s="65"/>
      <c r="AL25" s="66"/>
      <c r="AM25" s="66"/>
      <c r="AN25" s="66"/>
      <c r="AO25" s="66"/>
      <c r="AP25" s="66"/>
      <c r="AQ25" s="67"/>
      <c r="AR25" s="65"/>
      <c r="AS25" s="66"/>
      <c r="AT25" s="66"/>
      <c r="AU25" s="66"/>
      <c r="AV25" s="66"/>
      <c r="AW25" s="66"/>
      <c r="AX25" s="67"/>
      <c r="AY25" s="65"/>
      <c r="AZ25" s="66"/>
      <c r="BA25" s="68"/>
      <c r="BB25" s="361"/>
      <c r="BC25" s="362"/>
      <c r="BD25" s="363"/>
      <c r="BE25" s="364"/>
      <c r="BF25" s="365"/>
      <c r="BG25" s="366"/>
      <c r="BH25" s="366"/>
      <c r="BI25" s="366"/>
      <c r="BJ25" s="367"/>
    </row>
    <row r="26" spans="2:62" ht="20.25" customHeight="1" x14ac:dyDescent="0.4">
      <c r="B26" s="375"/>
      <c r="C26" s="378"/>
      <c r="D26" s="379"/>
      <c r="E26" s="90"/>
      <c r="F26" s="91">
        <f>C25</f>
        <v>0</v>
      </c>
      <c r="G26" s="90"/>
      <c r="H26" s="91">
        <f>I25</f>
        <v>0</v>
      </c>
      <c r="I26" s="382"/>
      <c r="J26" s="383"/>
      <c r="K26" s="386"/>
      <c r="L26" s="387"/>
      <c r="M26" s="387"/>
      <c r="N26" s="379"/>
      <c r="O26" s="358"/>
      <c r="P26" s="359"/>
      <c r="Q26" s="359"/>
      <c r="R26" s="359"/>
      <c r="S26" s="360"/>
      <c r="T26" s="72" t="s">
        <v>106</v>
      </c>
      <c r="U26" s="73"/>
      <c r="V26" s="74"/>
      <c r="W26" s="95" t="str">
        <f>IF(W25="","",VLOOKUP(W25,'シフト記号表 (3)'!$C$6:$L$47,10,FALSE))</f>
        <v/>
      </c>
      <c r="X26" s="96" t="str">
        <f>IF(X25="","",VLOOKUP(X25,'シフト記号表 (3)'!$C$6:$L$47,10,FALSE))</f>
        <v/>
      </c>
      <c r="Y26" s="96" t="str">
        <f>IF(Y25="","",VLOOKUP(Y25,'シフト記号表 (3)'!$C$6:$L$47,10,FALSE))</f>
        <v/>
      </c>
      <c r="Z26" s="96" t="str">
        <f>IF(Z25="","",VLOOKUP(Z25,'シフト記号表 (3)'!$C$6:$L$47,10,FALSE))</f>
        <v/>
      </c>
      <c r="AA26" s="96" t="str">
        <f>IF(AA25="","",VLOOKUP(AA25,'シフト記号表 (3)'!$C$6:$L$47,10,FALSE))</f>
        <v/>
      </c>
      <c r="AB26" s="96" t="str">
        <f>IF(AB25="","",VLOOKUP(AB25,'シフト記号表 (3)'!$C$6:$L$47,10,FALSE))</f>
        <v/>
      </c>
      <c r="AC26" s="97" t="str">
        <f>IF(AC25="","",VLOOKUP(AC25,'シフト記号表 (3)'!$C$6:$L$47,10,FALSE))</f>
        <v/>
      </c>
      <c r="AD26" s="95" t="str">
        <f>IF(AD25="","",VLOOKUP(AD25,'シフト記号表 (3)'!$C$6:$L$47,10,FALSE))</f>
        <v/>
      </c>
      <c r="AE26" s="96" t="str">
        <f>IF(AE25="","",VLOOKUP(AE25,'シフト記号表 (3)'!$C$6:$L$47,10,FALSE))</f>
        <v/>
      </c>
      <c r="AF26" s="96" t="str">
        <f>IF(AF25="","",VLOOKUP(AF25,'シフト記号表 (3)'!$C$6:$L$47,10,FALSE))</f>
        <v/>
      </c>
      <c r="AG26" s="96" t="str">
        <f>IF(AG25="","",VLOOKUP(AG25,'シフト記号表 (3)'!$C$6:$L$47,10,FALSE))</f>
        <v/>
      </c>
      <c r="AH26" s="96" t="str">
        <f>IF(AH25="","",VLOOKUP(AH25,'シフト記号表 (3)'!$C$6:$L$47,10,FALSE))</f>
        <v/>
      </c>
      <c r="AI26" s="96" t="str">
        <f>IF(AI25="","",VLOOKUP(AI25,'シフト記号表 (3)'!$C$6:$L$47,10,FALSE))</f>
        <v/>
      </c>
      <c r="AJ26" s="97" t="str">
        <f>IF(AJ25="","",VLOOKUP(AJ25,'シフト記号表 (3)'!$C$6:$L$47,10,FALSE))</f>
        <v/>
      </c>
      <c r="AK26" s="95" t="str">
        <f>IF(AK25="","",VLOOKUP(AK25,'シフト記号表 (3)'!$C$6:$L$47,10,FALSE))</f>
        <v/>
      </c>
      <c r="AL26" s="96" t="str">
        <f>IF(AL25="","",VLOOKUP(AL25,'シフト記号表 (3)'!$C$6:$L$47,10,FALSE))</f>
        <v/>
      </c>
      <c r="AM26" s="96" t="str">
        <f>IF(AM25="","",VLOOKUP(AM25,'シフト記号表 (3)'!$C$6:$L$47,10,FALSE))</f>
        <v/>
      </c>
      <c r="AN26" s="96" t="str">
        <f>IF(AN25="","",VLOOKUP(AN25,'シフト記号表 (3)'!$C$6:$L$47,10,FALSE))</f>
        <v/>
      </c>
      <c r="AO26" s="96" t="str">
        <f>IF(AO25="","",VLOOKUP(AO25,'シフト記号表 (3)'!$C$6:$L$47,10,FALSE))</f>
        <v/>
      </c>
      <c r="AP26" s="96" t="str">
        <f>IF(AP25="","",VLOOKUP(AP25,'シフト記号表 (3)'!$C$6:$L$47,10,FALSE))</f>
        <v/>
      </c>
      <c r="AQ26" s="97" t="str">
        <f>IF(AQ25="","",VLOOKUP(AQ25,'シフト記号表 (3)'!$C$6:$L$47,10,FALSE))</f>
        <v/>
      </c>
      <c r="AR26" s="95" t="str">
        <f>IF(AR25="","",VLOOKUP(AR25,'シフト記号表 (3)'!$C$6:$L$47,10,FALSE))</f>
        <v/>
      </c>
      <c r="AS26" s="96" t="str">
        <f>IF(AS25="","",VLOOKUP(AS25,'シフト記号表 (3)'!$C$6:$L$47,10,FALSE))</f>
        <v/>
      </c>
      <c r="AT26" s="96" t="str">
        <f>IF(AT25="","",VLOOKUP(AT25,'シフト記号表 (3)'!$C$6:$L$47,10,FALSE))</f>
        <v/>
      </c>
      <c r="AU26" s="96" t="str">
        <f>IF(AU25="","",VLOOKUP(AU25,'シフト記号表 (3)'!$C$6:$L$47,10,FALSE))</f>
        <v/>
      </c>
      <c r="AV26" s="96" t="str">
        <f>IF(AV25="","",VLOOKUP(AV25,'シフト記号表 (3)'!$C$6:$L$47,10,FALSE))</f>
        <v/>
      </c>
      <c r="AW26" s="96" t="str">
        <f>IF(AW25="","",VLOOKUP(AW25,'シフト記号表 (3)'!$C$6:$L$47,10,FALSE))</f>
        <v/>
      </c>
      <c r="AX26" s="97" t="str">
        <f>IF(AX25="","",VLOOKUP(AX25,'シフト記号表 (3)'!$C$6:$L$47,10,FALSE))</f>
        <v/>
      </c>
      <c r="AY26" s="95" t="str">
        <f>IF(AY25="","",VLOOKUP(AY25,'シフト記号表 (3)'!$C$6:$L$47,10,FALSE))</f>
        <v/>
      </c>
      <c r="AZ26" s="96" t="str">
        <f>IF(AZ25="","",VLOOKUP(AZ25,'シフト記号表 (3)'!$C$6:$L$47,10,FALSE))</f>
        <v/>
      </c>
      <c r="BA26" s="96" t="str">
        <f>IF(BA25="","",VLOOKUP(BA25,'シフト記号表 (3)'!$C$6:$L$47,10,FALSE))</f>
        <v/>
      </c>
      <c r="BB26" s="371">
        <f>IF($BE$3="４週",SUM(W26:AX26),IF($BE$3="暦月",SUM(W26:BA26),""))</f>
        <v>0</v>
      </c>
      <c r="BC26" s="372"/>
      <c r="BD26" s="373">
        <f>IF($BE$3="４週",BB26/4,IF($BE$3="暦月",(BB26/($BE$8/7)),""))</f>
        <v>0</v>
      </c>
      <c r="BE26" s="372"/>
      <c r="BF26" s="368"/>
      <c r="BG26" s="369"/>
      <c r="BH26" s="369"/>
      <c r="BI26" s="369"/>
      <c r="BJ26" s="370"/>
    </row>
    <row r="27" spans="2:62" ht="20.25" customHeight="1" x14ac:dyDescent="0.4">
      <c r="B27" s="374">
        <f>B25+1</f>
        <v>7</v>
      </c>
      <c r="C27" s="376"/>
      <c r="D27" s="377"/>
      <c r="E27" s="90"/>
      <c r="F27" s="91"/>
      <c r="G27" s="90"/>
      <c r="H27" s="91"/>
      <c r="I27" s="380"/>
      <c r="J27" s="381"/>
      <c r="K27" s="384"/>
      <c r="L27" s="385"/>
      <c r="M27" s="385"/>
      <c r="N27" s="377"/>
      <c r="O27" s="358"/>
      <c r="P27" s="359"/>
      <c r="Q27" s="359"/>
      <c r="R27" s="359"/>
      <c r="S27" s="360"/>
      <c r="T27" s="75" t="s">
        <v>18</v>
      </c>
      <c r="U27" s="76"/>
      <c r="V27" s="77"/>
      <c r="W27" s="65"/>
      <c r="X27" s="66"/>
      <c r="Y27" s="66"/>
      <c r="Z27" s="66"/>
      <c r="AA27" s="66"/>
      <c r="AB27" s="66"/>
      <c r="AC27" s="67"/>
      <c r="AD27" s="65"/>
      <c r="AE27" s="66"/>
      <c r="AF27" s="66"/>
      <c r="AG27" s="66"/>
      <c r="AH27" s="66"/>
      <c r="AI27" s="66"/>
      <c r="AJ27" s="67"/>
      <c r="AK27" s="65"/>
      <c r="AL27" s="66"/>
      <c r="AM27" s="66"/>
      <c r="AN27" s="66"/>
      <c r="AO27" s="66"/>
      <c r="AP27" s="66"/>
      <c r="AQ27" s="67"/>
      <c r="AR27" s="65"/>
      <c r="AS27" s="66"/>
      <c r="AT27" s="66"/>
      <c r="AU27" s="66"/>
      <c r="AV27" s="66"/>
      <c r="AW27" s="66"/>
      <c r="AX27" s="67"/>
      <c r="AY27" s="65"/>
      <c r="AZ27" s="66"/>
      <c r="BA27" s="68"/>
      <c r="BB27" s="361"/>
      <c r="BC27" s="362"/>
      <c r="BD27" s="363"/>
      <c r="BE27" s="364"/>
      <c r="BF27" s="365"/>
      <c r="BG27" s="366"/>
      <c r="BH27" s="366"/>
      <c r="BI27" s="366"/>
      <c r="BJ27" s="367"/>
    </row>
    <row r="28" spans="2:62" ht="20.25" customHeight="1" x14ac:dyDescent="0.4">
      <c r="B28" s="375"/>
      <c r="C28" s="378"/>
      <c r="D28" s="379"/>
      <c r="E28" s="90"/>
      <c r="F28" s="91">
        <f>C27</f>
        <v>0</v>
      </c>
      <c r="G28" s="90"/>
      <c r="H28" s="91">
        <f>I27</f>
        <v>0</v>
      </c>
      <c r="I28" s="382"/>
      <c r="J28" s="383"/>
      <c r="K28" s="386"/>
      <c r="L28" s="387"/>
      <c r="M28" s="387"/>
      <c r="N28" s="379"/>
      <c r="O28" s="358"/>
      <c r="P28" s="359"/>
      <c r="Q28" s="359"/>
      <c r="R28" s="359"/>
      <c r="S28" s="360"/>
      <c r="T28" s="72" t="s">
        <v>106</v>
      </c>
      <c r="U28" s="73"/>
      <c r="V28" s="74"/>
      <c r="W28" s="95" t="str">
        <f>IF(W27="","",VLOOKUP(W27,'シフト記号表 (3)'!$C$6:$L$47,10,FALSE))</f>
        <v/>
      </c>
      <c r="X28" s="96" t="str">
        <f>IF(X27="","",VLOOKUP(X27,'シフト記号表 (3)'!$C$6:$L$47,10,FALSE))</f>
        <v/>
      </c>
      <c r="Y28" s="96" t="str">
        <f>IF(Y27="","",VLOOKUP(Y27,'シフト記号表 (3)'!$C$6:$L$47,10,FALSE))</f>
        <v/>
      </c>
      <c r="Z28" s="96" t="str">
        <f>IF(Z27="","",VLOOKUP(Z27,'シフト記号表 (3)'!$C$6:$L$47,10,FALSE))</f>
        <v/>
      </c>
      <c r="AA28" s="96" t="str">
        <f>IF(AA27="","",VLOOKUP(AA27,'シフト記号表 (3)'!$C$6:$L$47,10,FALSE))</f>
        <v/>
      </c>
      <c r="AB28" s="96" t="str">
        <f>IF(AB27="","",VLOOKUP(AB27,'シフト記号表 (3)'!$C$6:$L$47,10,FALSE))</f>
        <v/>
      </c>
      <c r="AC28" s="97" t="str">
        <f>IF(AC27="","",VLOOKUP(AC27,'シフト記号表 (3)'!$C$6:$L$47,10,FALSE))</f>
        <v/>
      </c>
      <c r="AD28" s="95" t="str">
        <f>IF(AD27="","",VLOOKUP(AD27,'シフト記号表 (3)'!$C$6:$L$47,10,FALSE))</f>
        <v/>
      </c>
      <c r="AE28" s="96" t="str">
        <f>IF(AE27="","",VLOOKUP(AE27,'シフト記号表 (3)'!$C$6:$L$47,10,FALSE))</f>
        <v/>
      </c>
      <c r="AF28" s="96" t="str">
        <f>IF(AF27="","",VLOOKUP(AF27,'シフト記号表 (3)'!$C$6:$L$47,10,FALSE))</f>
        <v/>
      </c>
      <c r="AG28" s="96" t="str">
        <f>IF(AG27="","",VLOOKUP(AG27,'シフト記号表 (3)'!$C$6:$L$47,10,FALSE))</f>
        <v/>
      </c>
      <c r="AH28" s="96" t="str">
        <f>IF(AH27="","",VLOOKUP(AH27,'シフト記号表 (3)'!$C$6:$L$47,10,FALSE))</f>
        <v/>
      </c>
      <c r="AI28" s="96" t="str">
        <f>IF(AI27="","",VLOOKUP(AI27,'シフト記号表 (3)'!$C$6:$L$47,10,FALSE))</f>
        <v/>
      </c>
      <c r="AJ28" s="97" t="str">
        <f>IF(AJ27="","",VLOOKUP(AJ27,'シフト記号表 (3)'!$C$6:$L$47,10,FALSE))</f>
        <v/>
      </c>
      <c r="AK28" s="95" t="str">
        <f>IF(AK27="","",VLOOKUP(AK27,'シフト記号表 (3)'!$C$6:$L$47,10,FALSE))</f>
        <v/>
      </c>
      <c r="AL28" s="96" t="str">
        <f>IF(AL27="","",VLOOKUP(AL27,'シフト記号表 (3)'!$C$6:$L$47,10,FALSE))</f>
        <v/>
      </c>
      <c r="AM28" s="96" t="str">
        <f>IF(AM27="","",VLOOKUP(AM27,'シフト記号表 (3)'!$C$6:$L$47,10,FALSE))</f>
        <v/>
      </c>
      <c r="AN28" s="96" t="str">
        <f>IF(AN27="","",VLOOKUP(AN27,'シフト記号表 (3)'!$C$6:$L$47,10,FALSE))</f>
        <v/>
      </c>
      <c r="AO28" s="96" t="str">
        <f>IF(AO27="","",VLOOKUP(AO27,'シフト記号表 (3)'!$C$6:$L$47,10,FALSE))</f>
        <v/>
      </c>
      <c r="AP28" s="96" t="str">
        <f>IF(AP27="","",VLOOKUP(AP27,'シフト記号表 (3)'!$C$6:$L$47,10,FALSE))</f>
        <v/>
      </c>
      <c r="AQ28" s="97" t="str">
        <f>IF(AQ27="","",VLOOKUP(AQ27,'シフト記号表 (3)'!$C$6:$L$47,10,FALSE))</f>
        <v/>
      </c>
      <c r="AR28" s="95" t="str">
        <f>IF(AR27="","",VLOOKUP(AR27,'シフト記号表 (3)'!$C$6:$L$47,10,FALSE))</f>
        <v/>
      </c>
      <c r="AS28" s="96" t="str">
        <f>IF(AS27="","",VLOOKUP(AS27,'シフト記号表 (3)'!$C$6:$L$47,10,FALSE))</f>
        <v/>
      </c>
      <c r="AT28" s="96" t="str">
        <f>IF(AT27="","",VLOOKUP(AT27,'シフト記号表 (3)'!$C$6:$L$47,10,FALSE))</f>
        <v/>
      </c>
      <c r="AU28" s="96" t="str">
        <f>IF(AU27="","",VLOOKUP(AU27,'シフト記号表 (3)'!$C$6:$L$47,10,FALSE))</f>
        <v/>
      </c>
      <c r="AV28" s="96" t="str">
        <f>IF(AV27="","",VLOOKUP(AV27,'シフト記号表 (3)'!$C$6:$L$47,10,FALSE))</f>
        <v/>
      </c>
      <c r="AW28" s="96" t="str">
        <f>IF(AW27="","",VLOOKUP(AW27,'シフト記号表 (3)'!$C$6:$L$47,10,FALSE))</f>
        <v/>
      </c>
      <c r="AX28" s="97" t="str">
        <f>IF(AX27="","",VLOOKUP(AX27,'シフト記号表 (3)'!$C$6:$L$47,10,FALSE))</f>
        <v/>
      </c>
      <c r="AY28" s="95" t="str">
        <f>IF(AY27="","",VLOOKUP(AY27,'シフト記号表 (3)'!$C$6:$L$47,10,FALSE))</f>
        <v/>
      </c>
      <c r="AZ28" s="96" t="str">
        <f>IF(AZ27="","",VLOOKUP(AZ27,'シフト記号表 (3)'!$C$6:$L$47,10,FALSE))</f>
        <v/>
      </c>
      <c r="BA28" s="96" t="str">
        <f>IF(BA27="","",VLOOKUP(BA27,'シフト記号表 (3)'!$C$6:$L$47,10,FALSE))</f>
        <v/>
      </c>
      <c r="BB28" s="371">
        <f>IF($BE$3="４週",SUM(W28:AX28),IF($BE$3="暦月",SUM(W28:BA28),""))</f>
        <v>0</v>
      </c>
      <c r="BC28" s="372"/>
      <c r="BD28" s="373">
        <f>IF($BE$3="４週",BB28/4,IF($BE$3="暦月",(BB28/($BE$8/7)),""))</f>
        <v>0</v>
      </c>
      <c r="BE28" s="372"/>
      <c r="BF28" s="368"/>
      <c r="BG28" s="369"/>
      <c r="BH28" s="369"/>
      <c r="BI28" s="369"/>
      <c r="BJ28" s="370"/>
    </row>
    <row r="29" spans="2:62" ht="20.25" customHeight="1" x14ac:dyDescent="0.4">
      <c r="B29" s="374">
        <f>B27+1</f>
        <v>8</v>
      </c>
      <c r="C29" s="376"/>
      <c r="D29" s="377"/>
      <c r="E29" s="90"/>
      <c r="F29" s="91"/>
      <c r="G29" s="90"/>
      <c r="H29" s="91"/>
      <c r="I29" s="380"/>
      <c r="J29" s="381"/>
      <c r="K29" s="384"/>
      <c r="L29" s="385"/>
      <c r="M29" s="385"/>
      <c r="N29" s="377"/>
      <c r="O29" s="358"/>
      <c r="P29" s="359"/>
      <c r="Q29" s="359"/>
      <c r="R29" s="359"/>
      <c r="S29" s="360"/>
      <c r="T29" s="75" t="s">
        <v>18</v>
      </c>
      <c r="U29" s="76"/>
      <c r="V29" s="77"/>
      <c r="W29" s="65"/>
      <c r="X29" s="66"/>
      <c r="Y29" s="66"/>
      <c r="Z29" s="66"/>
      <c r="AA29" s="66"/>
      <c r="AB29" s="66"/>
      <c r="AC29" s="67"/>
      <c r="AD29" s="65"/>
      <c r="AE29" s="66"/>
      <c r="AF29" s="66"/>
      <c r="AG29" s="66"/>
      <c r="AH29" s="66"/>
      <c r="AI29" s="66"/>
      <c r="AJ29" s="67"/>
      <c r="AK29" s="65"/>
      <c r="AL29" s="66"/>
      <c r="AM29" s="66"/>
      <c r="AN29" s="66"/>
      <c r="AO29" s="66"/>
      <c r="AP29" s="66"/>
      <c r="AQ29" s="67"/>
      <c r="AR29" s="65"/>
      <c r="AS29" s="66"/>
      <c r="AT29" s="66"/>
      <c r="AU29" s="66"/>
      <c r="AV29" s="66"/>
      <c r="AW29" s="66"/>
      <c r="AX29" s="67"/>
      <c r="AY29" s="65"/>
      <c r="AZ29" s="66"/>
      <c r="BA29" s="68"/>
      <c r="BB29" s="361"/>
      <c r="BC29" s="362"/>
      <c r="BD29" s="363"/>
      <c r="BE29" s="364"/>
      <c r="BF29" s="365"/>
      <c r="BG29" s="366"/>
      <c r="BH29" s="366"/>
      <c r="BI29" s="366"/>
      <c r="BJ29" s="367"/>
    </row>
    <row r="30" spans="2:62" ht="20.25" customHeight="1" x14ac:dyDescent="0.4">
      <c r="B30" s="375"/>
      <c r="C30" s="378"/>
      <c r="D30" s="379"/>
      <c r="E30" s="90"/>
      <c r="F30" s="91">
        <f>C29</f>
        <v>0</v>
      </c>
      <c r="G30" s="90"/>
      <c r="H30" s="91">
        <f>I29</f>
        <v>0</v>
      </c>
      <c r="I30" s="382"/>
      <c r="J30" s="383"/>
      <c r="K30" s="386"/>
      <c r="L30" s="387"/>
      <c r="M30" s="387"/>
      <c r="N30" s="379"/>
      <c r="O30" s="358"/>
      <c r="P30" s="359"/>
      <c r="Q30" s="359"/>
      <c r="R30" s="359"/>
      <c r="S30" s="360"/>
      <c r="T30" s="72" t="s">
        <v>106</v>
      </c>
      <c r="U30" s="73"/>
      <c r="V30" s="74"/>
      <c r="W30" s="95" t="str">
        <f>IF(W29="","",VLOOKUP(W29,'シフト記号表 (3)'!$C$6:$L$47,10,FALSE))</f>
        <v/>
      </c>
      <c r="X30" s="96" t="str">
        <f>IF(X29="","",VLOOKUP(X29,'シフト記号表 (3)'!$C$6:$L$47,10,FALSE))</f>
        <v/>
      </c>
      <c r="Y30" s="96" t="str">
        <f>IF(Y29="","",VLOOKUP(Y29,'シフト記号表 (3)'!$C$6:$L$47,10,FALSE))</f>
        <v/>
      </c>
      <c r="Z30" s="96" t="str">
        <f>IF(Z29="","",VLOOKUP(Z29,'シフト記号表 (3)'!$C$6:$L$47,10,FALSE))</f>
        <v/>
      </c>
      <c r="AA30" s="96" t="str">
        <f>IF(AA29="","",VLOOKUP(AA29,'シフト記号表 (3)'!$C$6:$L$47,10,FALSE))</f>
        <v/>
      </c>
      <c r="AB30" s="96" t="str">
        <f>IF(AB29="","",VLOOKUP(AB29,'シフト記号表 (3)'!$C$6:$L$47,10,FALSE))</f>
        <v/>
      </c>
      <c r="AC30" s="97" t="str">
        <f>IF(AC29="","",VLOOKUP(AC29,'シフト記号表 (3)'!$C$6:$L$47,10,FALSE))</f>
        <v/>
      </c>
      <c r="AD30" s="95" t="str">
        <f>IF(AD29="","",VLOOKUP(AD29,'シフト記号表 (3)'!$C$6:$L$47,10,FALSE))</f>
        <v/>
      </c>
      <c r="AE30" s="96" t="str">
        <f>IF(AE29="","",VLOOKUP(AE29,'シフト記号表 (3)'!$C$6:$L$47,10,FALSE))</f>
        <v/>
      </c>
      <c r="AF30" s="96" t="str">
        <f>IF(AF29="","",VLOOKUP(AF29,'シフト記号表 (3)'!$C$6:$L$47,10,FALSE))</f>
        <v/>
      </c>
      <c r="AG30" s="96" t="str">
        <f>IF(AG29="","",VLOOKUP(AG29,'シフト記号表 (3)'!$C$6:$L$47,10,FALSE))</f>
        <v/>
      </c>
      <c r="AH30" s="96" t="str">
        <f>IF(AH29="","",VLOOKUP(AH29,'シフト記号表 (3)'!$C$6:$L$47,10,FALSE))</f>
        <v/>
      </c>
      <c r="AI30" s="96" t="str">
        <f>IF(AI29="","",VLOOKUP(AI29,'シフト記号表 (3)'!$C$6:$L$47,10,FALSE))</f>
        <v/>
      </c>
      <c r="AJ30" s="97" t="str">
        <f>IF(AJ29="","",VLOOKUP(AJ29,'シフト記号表 (3)'!$C$6:$L$47,10,FALSE))</f>
        <v/>
      </c>
      <c r="AK30" s="95" t="str">
        <f>IF(AK29="","",VLOOKUP(AK29,'シフト記号表 (3)'!$C$6:$L$47,10,FALSE))</f>
        <v/>
      </c>
      <c r="AL30" s="96" t="str">
        <f>IF(AL29="","",VLOOKUP(AL29,'シフト記号表 (3)'!$C$6:$L$47,10,FALSE))</f>
        <v/>
      </c>
      <c r="AM30" s="96" t="str">
        <f>IF(AM29="","",VLOOKUP(AM29,'シフト記号表 (3)'!$C$6:$L$47,10,FALSE))</f>
        <v/>
      </c>
      <c r="AN30" s="96" t="str">
        <f>IF(AN29="","",VLOOKUP(AN29,'シフト記号表 (3)'!$C$6:$L$47,10,FALSE))</f>
        <v/>
      </c>
      <c r="AO30" s="96" t="str">
        <f>IF(AO29="","",VLOOKUP(AO29,'シフト記号表 (3)'!$C$6:$L$47,10,FALSE))</f>
        <v/>
      </c>
      <c r="AP30" s="96" t="str">
        <f>IF(AP29="","",VLOOKUP(AP29,'シフト記号表 (3)'!$C$6:$L$47,10,FALSE))</f>
        <v/>
      </c>
      <c r="AQ30" s="97" t="str">
        <f>IF(AQ29="","",VLOOKUP(AQ29,'シフト記号表 (3)'!$C$6:$L$47,10,FALSE))</f>
        <v/>
      </c>
      <c r="AR30" s="95" t="str">
        <f>IF(AR29="","",VLOOKUP(AR29,'シフト記号表 (3)'!$C$6:$L$47,10,FALSE))</f>
        <v/>
      </c>
      <c r="AS30" s="96" t="str">
        <f>IF(AS29="","",VLOOKUP(AS29,'シフト記号表 (3)'!$C$6:$L$47,10,FALSE))</f>
        <v/>
      </c>
      <c r="AT30" s="96" t="str">
        <f>IF(AT29="","",VLOOKUP(AT29,'シフト記号表 (3)'!$C$6:$L$47,10,FALSE))</f>
        <v/>
      </c>
      <c r="AU30" s="96" t="str">
        <f>IF(AU29="","",VLOOKUP(AU29,'シフト記号表 (3)'!$C$6:$L$47,10,FALSE))</f>
        <v/>
      </c>
      <c r="AV30" s="96" t="str">
        <f>IF(AV29="","",VLOOKUP(AV29,'シフト記号表 (3)'!$C$6:$L$47,10,FALSE))</f>
        <v/>
      </c>
      <c r="AW30" s="96" t="str">
        <f>IF(AW29="","",VLOOKUP(AW29,'シフト記号表 (3)'!$C$6:$L$47,10,FALSE))</f>
        <v/>
      </c>
      <c r="AX30" s="97" t="str">
        <f>IF(AX29="","",VLOOKUP(AX29,'シフト記号表 (3)'!$C$6:$L$47,10,FALSE))</f>
        <v/>
      </c>
      <c r="AY30" s="95" t="str">
        <f>IF(AY29="","",VLOOKUP(AY29,'シフト記号表 (3)'!$C$6:$L$47,10,FALSE))</f>
        <v/>
      </c>
      <c r="AZ30" s="96" t="str">
        <f>IF(AZ29="","",VLOOKUP(AZ29,'シフト記号表 (3)'!$C$6:$L$47,10,FALSE))</f>
        <v/>
      </c>
      <c r="BA30" s="96" t="str">
        <f>IF(BA29="","",VLOOKUP(BA29,'シフト記号表 (3)'!$C$6:$L$47,10,FALSE))</f>
        <v/>
      </c>
      <c r="BB30" s="371">
        <f>IF($BE$3="４週",SUM(W30:AX30),IF($BE$3="暦月",SUM(W30:BA30),""))</f>
        <v>0</v>
      </c>
      <c r="BC30" s="372"/>
      <c r="BD30" s="373">
        <f>IF($BE$3="４週",BB30/4,IF($BE$3="暦月",(BB30/($BE$8/7)),""))</f>
        <v>0</v>
      </c>
      <c r="BE30" s="372"/>
      <c r="BF30" s="368"/>
      <c r="BG30" s="369"/>
      <c r="BH30" s="369"/>
      <c r="BI30" s="369"/>
      <c r="BJ30" s="370"/>
    </row>
    <row r="31" spans="2:62" ht="20.25" customHeight="1" x14ac:dyDescent="0.4">
      <c r="B31" s="374">
        <f>B29+1</f>
        <v>9</v>
      </c>
      <c r="C31" s="376"/>
      <c r="D31" s="377"/>
      <c r="E31" s="90"/>
      <c r="F31" s="91"/>
      <c r="G31" s="90"/>
      <c r="H31" s="91"/>
      <c r="I31" s="380"/>
      <c r="J31" s="381"/>
      <c r="K31" s="384"/>
      <c r="L31" s="385"/>
      <c r="M31" s="385"/>
      <c r="N31" s="377"/>
      <c r="O31" s="358"/>
      <c r="P31" s="359"/>
      <c r="Q31" s="359"/>
      <c r="R31" s="359"/>
      <c r="S31" s="360"/>
      <c r="T31" s="75" t="s">
        <v>18</v>
      </c>
      <c r="U31" s="76"/>
      <c r="V31" s="77"/>
      <c r="W31" s="65"/>
      <c r="X31" s="66"/>
      <c r="Y31" s="66"/>
      <c r="Z31" s="66"/>
      <c r="AA31" s="66"/>
      <c r="AB31" s="66"/>
      <c r="AC31" s="67"/>
      <c r="AD31" s="65"/>
      <c r="AE31" s="66"/>
      <c r="AF31" s="66"/>
      <c r="AG31" s="66"/>
      <c r="AH31" s="66"/>
      <c r="AI31" s="66"/>
      <c r="AJ31" s="67"/>
      <c r="AK31" s="65"/>
      <c r="AL31" s="66"/>
      <c r="AM31" s="66"/>
      <c r="AN31" s="66"/>
      <c r="AO31" s="66"/>
      <c r="AP31" s="66"/>
      <c r="AQ31" s="67"/>
      <c r="AR31" s="65"/>
      <c r="AS31" s="66"/>
      <c r="AT31" s="66"/>
      <c r="AU31" s="66"/>
      <c r="AV31" s="66"/>
      <c r="AW31" s="66"/>
      <c r="AX31" s="67"/>
      <c r="AY31" s="65"/>
      <c r="AZ31" s="66"/>
      <c r="BA31" s="68"/>
      <c r="BB31" s="361"/>
      <c r="BC31" s="362"/>
      <c r="BD31" s="363"/>
      <c r="BE31" s="364"/>
      <c r="BF31" s="365"/>
      <c r="BG31" s="366"/>
      <c r="BH31" s="366"/>
      <c r="BI31" s="366"/>
      <c r="BJ31" s="367"/>
    </row>
    <row r="32" spans="2:62" ht="20.25" customHeight="1" x14ac:dyDescent="0.4">
      <c r="B32" s="375"/>
      <c r="C32" s="378"/>
      <c r="D32" s="379"/>
      <c r="E32" s="90"/>
      <c r="F32" s="91">
        <f>C31</f>
        <v>0</v>
      </c>
      <c r="G32" s="90"/>
      <c r="H32" s="91">
        <f>I31</f>
        <v>0</v>
      </c>
      <c r="I32" s="382"/>
      <c r="J32" s="383"/>
      <c r="K32" s="386"/>
      <c r="L32" s="387"/>
      <c r="M32" s="387"/>
      <c r="N32" s="379"/>
      <c r="O32" s="358"/>
      <c r="P32" s="359"/>
      <c r="Q32" s="359"/>
      <c r="R32" s="359"/>
      <c r="S32" s="360"/>
      <c r="T32" s="115" t="s">
        <v>106</v>
      </c>
      <c r="U32" s="79"/>
      <c r="V32" s="116"/>
      <c r="W32" s="95" t="str">
        <f>IF(W31="","",VLOOKUP(W31,'シフト記号表 (3)'!$C$6:$L$47,10,FALSE))</f>
        <v/>
      </c>
      <c r="X32" s="96" t="str">
        <f>IF(X31="","",VLOOKUP(X31,'シフト記号表 (3)'!$C$6:$L$47,10,FALSE))</f>
        <v/>
      </c>
      <c r="Y32" s="96" t="str">
        <f>IF(Y31="","",VLOOKUP(Y31,'シフト記号表 (3)'!$C$6:$L$47,10,FALSE))</f>
        <v/>
      </c>
      <c r="Z32" s="96" t="str">
        <f>IF(Z31="","",VLOOKUP(Z31,'シフト記号表 (3)'!$C$6:$L$47,10,FALSE))</f>
        <v/>
      </c>
      <c r="AA32" s="96" t="str">
        <f>IF(AA31="","",VLOOKUP(AA31,'シフト記号表 (3)'!$C$6:$L$47,10,FALSE))</f>
        <v/>
      </c>
      <c r="AB32" s="96" t="str">
        <f>IF(AB31="","",VLOOKUP(AB31,'シフト記号表 (3)'!$C$6:$L$47,10,FALSE))</f>
        <v/>
      </c>
      <c r="AC32" s="97" t="str">
        <f>IF(AC31="","",VLOOKUP(AC31,'シフト記号表 (3)'!$C$6:$L$47,10,FALSE))</f>
        <v/>
      </c>
      <c r="AD32" s="95" t="str">
        <f>IF(AD31="","",VLOOKUP(AD31,'シフト記号表 (3)'!$C$6:$L$47,10,FALSE))</f>
        <v/>
      </c>
      <c r="AE32" s="96" t="str">
        <f>IF(AE31="","",VLOOKUP(AE31,'シフト記号表 (3)'!$C$6:$L$47,10,FALSE))</f>
        <v/>
      </c>
      <c r="AF32" s="96" t="str">
        <f>IF(AF31="","",VLOOKUP(AF31,'シフト記号表 (3)'!$C$6:$L$47,10,FALSE))</f>
        <v/>
      </c>
      <c r="AG32" s="96" t="str">
        <f>IF(AG31="","",VLOOKUP(AG31,'シフト記号表 (3)'!$C$6:$L$47,10,FALSE))</f>
        <v/>
      </c>
      <c r="AH32" s="96" t="str">
        <f>IF(AH31="","",VLOOKUP(AH31,'シフト記号表 (3)'!$C$6:$L$47,10,FALSE))</f>
        <v/>
      </c>
      <c r="AI32" s="96" t="str">
        <f>IF(AI31="","",VLOOKUP(AI31,'シフト記号表 (3)'!$C$6:$L$47,10,FALSE))</f>
        <v/>
      </c>
      <c r="AJ32" s="97" t="str">
        <f>IF(AJ31="","",VLOOKUP(AJ31,'シフト記号表 (3)'!$C$6:$L$47,10,FALSE))</f>
        <v/>
      </c>
      <c r="AK32" s="95" t="str">
        <f>IF(AK31="","",VLOOKUP(AK31,'シフト記号表 (3)'!$C$6:$L$47,10,FALSE))</f>
        <v/>
      </c>
      <c r="AL32" s="96" t="str">
        <f>IF(AL31="","",VLOOKUP(AL31,'シフト記号表 (3)'!$C$6:$L$47,10,FALSE))</f>
        <v/>
      </c>
      <c r="AM32" s="96" t="str">
        <f>IF(AM31="","",VLOOKUP(AM31,'シフト記号表 (3)'!$C$6:$L$47,10,FALSE))</f>
        <v/>
      </c>
      <c r="AN32" s="96" t="str">
        <f>IF(AN31="","",VLOOKUP(AN31,'シフト記号表 (3)'!$C$6:$L$47,10,FALSE))</f>
        <v/>
      </c>
      <c r="AO32" s="96" t="str">
        <f>IF(AO31="","",VLOOKUP(AO31,'シフト記号表 (3)'!$C$6:$L$47,10,FALSE))</f>
        <v/>
      </c>
      <c r="AP32" s="96" t="str">
        <f>IF(AP31="","",VLOOKUP(AP31,'シフト記号表 (3)'!$C$6:$L$47,10,FALSE))</f>
        <v/>
      </c>
      <c r="AQ32" s="97" t="str">
        <f>IF(AQ31="","",VLOOKUP(AQ31,'シフト記号表 (3)'!$C$6:$L$47,10,FALSE))</f>
        <v/>
      </c>
      <c r="AR32" s="95" t="str">
        <f>IF(AR31="","",VLOOKUP(AR31,'シフト記号表 (3)'!$C$6:$L$47,10,FALSE))</f>
        <v/>
      </c>
      <c r="AS32" s="96" t="str">
        <f>IF(AS31="","",VLOOKUP(AS31,'シフト記号表 (3)'!$C$6:$L$47,10,FALSE))</f>
        <v/>
      </c>
      <c r="AT32" s="96" t="str">
        <f>IF(AT31="","",VLOOKUP(AT31,'シフト記号表 (3)'!$C$6:$L$47,10,FALSE))</f>
        <v/>
      </c>
      <c r="AU32" s="96" t="str">
        <f>IF(AU31="","",VLOOKUP(AU31,'シフト記号表 (3)'!$C$6:$L$47,10,FALSE))</f>
        <v/>
      </c>
      <c r="AV32" s="96" t="str">
        <f>IF(AV31="","",VLOOKUP(AV31,'シフト記号表 (3)'!$C$6:$L$47,10,FALSE))</f>
        <v/>
      </c>
      <c r="AW32" s="96" t="str">
        <f>IF(AW31="","",VLOOKUP(AW31,'シフト記号表 (3)'!$C$6:$L$47,10,FALSE))</f>
        <v/>
      </c>
      <c r="AX32" s="97" t="str">
        <f>IF(AX31="","",VLOOKUP(AX31,'シフト記号表 (3)'!$C$6:$L$47,10,FALSE))</f>
        <v/>
      </c>
      <c r="AY32" s="95" t="str">
        <f>IF(AY31="","",VLOOKUP(AY31,'シフト記号表 (3)'!$C$6:$L$47,10,FALSE))</f>
        <v/>
      </c>
      <c r="AZ32" s="96" t="str">
        <f>IF(AZ31="","",VLOOKUP(AZ31,'シフト記号表 (3)'!$C$6:$L$47,10,FALSE))</f>
        <v/>
      </c>
      <c r="BA32" s="96" t="str">
        <f>IF(BA31="","",VLOOKUP(BA31,'シフト記号表 (3)'!$C$6:$L$47,10,FALSE))</f>
        <v/>
      </c>
      <c r="BB32" s="371">
        <f>IF($BE$3="４週",SUM(W32:AX32),IF($BE$3="暦月",SUM(W32:BA32),""))</f>
        <v>0</v>
      </c>
      <c r="BC32" s="372"/>
      <c r="BD32" s="373">
        <f>IF($BE$3="４週",BB32/4,IF($BE$3="暦月",(BB32/($BE$8/7)),""))</f>
        <v>0</v>
      </c>
      <c r="BE32" s="372"/>
      <c r="BF32" s="368"/>
      <c r="BG32" s="369"/>
      <c r="BH32" s="369"/>
      <c r="BI32" s="369"/>
      <c r="BJ32" s="370"/>
    </row>
    <row r="33" spans="2:62" ht="20.25" customHeight="1" x14ac:dyDescent="0.4">
      <c r="B33" s="374">
        <f>B31+1</f>
        <v>10</v>
      </c>
      <c r="C33" s="376"/>
      <c r="D33" s="377"/>
      <c r="E33" s="90"/>
      <c r="F33" s="91"/>
      <c r="G33" s="90"/>
      <c r="H33" s="91"/>
      <c r="I33" s="380"/>
      <c r="J33" s="381"/>
      <c r="K33" s="384"/>
      <c r="L33" s="385"/>
      <c r="M33" s="385"/>
      <c r="N33" s="377"/>
      <c r="O33" s="358"/>
      <c r="P33" s="359"/>
      <c r="Q33" s="359"/>
      <c r="R33" s="359"/>
      <c r="S33" s="360"/>
      <c r="T33" s="114" t="s">
        <v>18</v>
      </c>
      <c r="V33" s="78"/>
      <c r="W33" s="65"/>
      <c r="X33" s="66"/>
      <c r="Y33" s="66"/>
      <c r="Z33" s="66"/>
      <c r="AA33" s="66"/>
      <c r="AB33" s="66"/>
      <c r="AC33" s="67"/>
      <c r="AD33" s="65"/>
      <c r="AE33" s="66"/>
      <c r="AF33" s="66"/>
      <c r="AG33" s="66"/>
      <c r="AH33" s="66"/>
      <c r="AI33" s="66"/>
      <c r="AJ33" s="67"/>
      <c r="AK33" s="65"/>
      <c r="AL33" s="66"/>
      <c r="AM33" s="66"/>
      <c r="AN33" s="66"/>
      <c r="AO33" s="66"/>
      <c r="AP33" s="66"/>
      <c r="AQ33" s="67"/>
      <c r="AR33" s="65"/>
      <c r="AS33" s="66"/>
      <c r="AT33" s="66"/>
      <c r="AU33" s="66"/>
      <c r="AV33" s="66"/>
      <c r="AW33" s="66"/>
      <c r="AX33" s="67"/>
      <c r="AY33" s="65"/>
      <c r="AZ33" s="66"/>
      <c r="BA33" s="68"/>
      <c r="BB33" s="361"/>
      <c r="BC33" s="362"/>
      <c r="BD33" s="363"/>
      <c r="BE33" s="364"/>
      <c r="BF33" s="365"/>
      <c r="BG33" s="366"/>
      <c r="BH33" s="366"/>
      <c r="BI33" s="366"/>
      <c r="BJ33" s="367"/>
    </row>
    <row r="34" spans="2:62" ht="20.25" customHeight="1" x14ac:dyDescent="0.4">
      <c r="B34" s="375"/>
      <c r="C34" s="378"/>
      <c r="D34" s="379"/>
      <c r="E34" s="90"/>
      <c r="F34" s="91">
        <f>C33</f>
        <v>0</v>
      </c>
      <c r="G34" s="90"/>
      <c r="H34" s="91">
        <f>I33</f>
        <v>0</v>
      </c>
      <c r="I34" s="382"/>
      <c r="J34" s="383"/>
      <c r="K34" s="386"/>
      <c r="L34" s="387"/>
      <c r="M34" s="387"/>
      <c r="N34" s="379"/>
      <c r="O34" s="358"/>
      <c r="P34" s="359"/>
      <c r="Q34" s="359"/>
      <c r="R34" s="359"/>
      <c r="S34" s="360"/>
      <c r="T34" s="115" t="s">
        <v>106</v>
      </c>
      <c r="U34" s="79"/>
      <c r="V34" s="116"/>
      <c r="W34" s="95" t="str">
        <f>IF(W33="","",VLOOKUP(W33,'シフト記号表 (3)'!$C$6:$L$47,10,FALSE))</f>
        <v/>
      </c>
      <c r="X34" s="96" t="str">
        <f>IF(X33="","",VLOOKUP(X33,'シフト記号表 (3)'!$C$6:$L$47,10,FALSE))</f>
        <v/>
      </c>
      <c r="Y34" s="96" t="str">
        <f>IF(Y33="","",VLOOKUP(Y33,'シフト記号表 (3)'!$C$6:$L$47,10,FALSE))</f>
        <v/>
      </c>
      <c r="Z34" s="96" t="str">
        <f>IF(Z33="","",VLOOKUP(Z33,'シフト記号表 (3)'!$C$6:$L$47,10,FALSE))</f>
        <v/>
      </c>
      <c r="AA34" s="96" t="str">
        <f>IF(AA33="","",VLOOKUP(AA33,'シフト記号表 (3)'!$C$6:$L$47,10,FALSE))</f>
        <v/>
      </c>
      <c r="AB34" s="96" t="str">
        <f>IF(AB33="","",VLOOKUP(AB33,'シフト記号表 (3)'!$C$6:$L$47,10,FALSE))</f>
        <v/>
      </c>
      <c r="AC34" s="97" t="str">
        <f>IF(AC33="","",VLOOKUP(AC33,'シフト記号表 (3)'!$C$6:$L$47,10,FALSE))</f>
        <v/>
      </c>
      <c r="AD34" s="95" t="str">
        <f>IF(AD33="","",VLOOKUP(AD33,'シフト記号表 (3)'!$C$6:$L$47,10,FALSE))</f>
        <v/>
      </c>
      <c r="AE34" s="96" t="str">
        <f>IF(AE33="","",VLOOKUP(AE33,'シフト記号表 (3)'!$C$6:$L$47,10,FALSE))</f>
        <v/>
      </c>
      <c r="AF34" s="96" t="str">
        <f>IF(AF33="","",VLOOKUP(AF33,'シフト記号表 (3)'!$C$6:$L$47,10,FALSE))</f>
        <v/>
      </c>
      <c r="AG34" s="96" t="str">
        <f>IF(AG33="","",VLOOKUP(AG33,'シフト記号表 (3)'!$C$6:$L$47,10,FALSE))</f>
        <v/>
      </c>
      <c r="AH34" s="96" t="str">
        <f>IF(AH33="","",VLOOKUP(AH33,'シフト記号表 (3)'!$C$6:$L$47,10,FALSE))</f>
        <v/>
      </c>
      <c r="AI34" s="96" t="str">
        <f>IF(AI33="","",VLOOKUP(AI33,'シフト記号表 (3)'!$C$6:$L$47,10,FALSE))</f>
        <v/>
      </c>
      <c r="AJ34" s="97" t="str">
        <f>IF(AJ33="","",VLOOKUP(AJ33,'シフト記号表 (3)'!$C$6:$L$47,10,FALSE))</f>
        <v/>
      </c>
      <c r="AK34" s="95" t="str">
        <f>IF(AK33="","",VLOOKUP(AK33,'シフト記号表 (3)'!$C$6:$L$47,10,FALSE))</f>
        <v/>
      </c>
      <c r="AL34" s="96" t="str">
        <f>IF(AL33="","",VLOOKUP(AL33,'シフト記号表 (3)'!$C$6:$L$47,10,FALSE))</f>
        <v/>
      </c>
      <c r="AM34" s="96" t="str">
        <f>IF(AM33="","",VLOOKUP(AM33,'シフト記号表 (3)'!$C$6:$L$47,10,FALSE))</f>
        <v/>
      </c>
      <c r="AN34" s="96" t="str">
        <f>IF(AN33="","",VLOOKUP(AN33,'シフト記号表 (3)'!$C$6:$L$47,10,FALSE))</f>
        <v/>
      </c>
      <c r="AO34" s="96" t="str">
        <f>IF(AO33="","",VLOOKUP(AO33,'シフト記号表 (3)'!$C$6:$L$47,10,FALSE))</f>
        <v/>
      </c>
      <c r="AP34" s="96" t="str">
        <f>IF(AP33="","",VLOOKUP(AP33,'シフト記号表 (3)'!$C$6:$L$47,10,FALSE))</f>
        <v/>
      </c>
      <c r="AQ34" s="97" t="str">
        <f>IF(AQ33="","",VLOOKUP(AQ33,'シフト記号表 (3)'!$C$6:$L$47,10,FALSE))</f>
        <v/>
      </c>
      <c r="AR34" s="95" t="str">
        <f>IF(AR33="","",VLOOKUP(AR33,'シフト記号表 (3)'!$C$6:$L$47,10,FALSE))</f>
        <v/>
      </c>
      <c r="AS34" s="96" t="str">
        <f>IF(AS33="","",VLOOKUP(AS33,'シフト記号表 (3)'!$C$6:$L$47,10,FALSE))</f>
        <v/>
      </c>
      <c r="AT34" s="96" t="str">
        <f>IF(AT33="","",VLOOKUP(AT33,'シフト記号表 (3)'!$C$6:$L$47,10,FALSE))</f>
        <v/>
      </c>
      <c r="AU34" s="96" t="str">
        <f>IF(AU33="","",VLOOKUP(AU33,'シフト記号表 (3)'!$C$6:$L$47,10,FALSE))</f>
        <v/>
      </c>
      <c r="AV34" s="96" t="str">
        <f>IF(AV33="","",VLOOKUP(AV33,'シフト記号表 (3)'!$C$6:$L$47,10,FALSE))</f>
        <v/>
      </c>
      <c r="AW34" s="96" t="str">
        <f>IF(AW33="","",VLOOKUP(AW33,'シフト記号表 (3)'!$C$6:$L$47,10,FALSE))</f>
        <v/>
      </c>
      <c r="AX34" s="97" t="str">
        <f>IF(AX33="","",VLOOKUP(AX33,'シフト記号表 (3)'!$C$6:$L$47,10,FALSE))</f>
        <v/>
      </c>
      <c r="AY34" s="95" t="str">
        <f>IF(AY33="","",VLOOKUP(AY33,'シフト記号表 (3)'!$C$6:$L$47,10,FALSE))</f>
        <v/>
      </c>
      <c r="AZ34" s="96" t="str">
        <f>IF(AZ33="","",VLOOKUP(AZ33,'シフト記号表 (3)'!$C$6:$L$47,10,FALSE))</f>
        <v/>
      </c>
      <c r="BA34" s="96" t="str">
        <f>IF(BA33="","",VLOOKUP(BA33,'シフト記号表 (3)'!$C$6:$L$47,10,FALSE))</f>
        <v/>
      </c>
      <c r="BB34" s="371">
        <f>IF($BE$3="４週",SUM(W34:AX34),IF($BE$3="暦月",SUM(W34:BA34),""))</f>
        <v>0</v>
      </c>
      <c r="BC34" s="372"/>
      <c r="BD34" s="373">
        <f>IF($BE$3="４週",BB34/4,IF($BE$3="暦月",(BB34/($BE$8/7)),""))</f>
        <v>0</v>
      </c>
      <c r="BE34" s="372"/>
      <c r="BF34" s="368"/>
      <c r="BG34" s="369"/>
      <c r="BH34" s="369"/>
      <c r="BI34" s="369"/>
      <c r="BJ34" s="370"/>
    </row>
    <row r="35" spans="2:62" ht="20.25" customHeight="1" x14ac:dyDescent="0.4">
      <c r="B35" s="374">
        <f>B33+1</f>
        <v>11</v>
      </c>
      <c r="C35" s="376"/>
      <c r="D35" s="377"/>
      <c r="E35" s="90"/>
      <c r="F35" s="91"/>
      <c r="G35" s="90"/>
      <c r="H35" s="91"/>
      <c r="I35" s="380"/>
      <c r="J35" s="381"/>
      <c r="K35" s="384"/>
      <c r="L35" s="385"/>
      <c r="M35" s="385"/>
      <c r="N35" s="377"/>
      <c r="O35" s="358"/>
      <c r="P35" s="359"/>
      <c r="Q35" s="359"/>
      <c r="R35" s="359"/>
      <c r="S35" s="360"/>
      <c r="T35" s="114" t="s">
        <v>18</v>
      </c>
      <c r="V35" s="78"/>
      <c r="W35" s="65"/>
      <c r="X35" s="66"/>
      <c r="Y35" s="66"/>
      <c r="Z35" s="66"/>
      <c r="AA35" s="66"/>
      <c r="AB35" s="66"/>
      <c r="AC35" s="67"/>
      <c r="AD35" s="65"/>
      <c r="AE35" s="66"/>
      <c r="AF35" s="66"/>
      <c r="AG35" s="66"/>
      <c r="AH35" s="66"/>
      <c r="AI35" s="66"/>
      <c r="AJ35" s="67"/>
      <c r="AK35" s="65"/>
      <c r="AL35" s="66"/>
      <c r="AM35" s="66"/>
      <c r="AN35" s="66"/>
      <c r="AO35" s="66"/>
      <c r="AP35" s="66"/>
      <c r="AQ35" s="67"/>
      <c r="AR35" s="65"/>
      <c r="AS35" s="66"/>
      <c r="AT35" s="66"/>
      <c r="AU35" s="66"/>
      <c r="AV35" s="66"/>
      <c r="AW35" s="66"/>
      <c r="AX35" s="67"/>
      <c r="AY35" s="65"/>
      <c r="AZ35" s="66"/>
      <c r="BA35" s="68"/>
      <c r="BB35" s="361"/>
      <c r="BC35" s="362"/>
      <c r="BD35" s="363"/>
      <c r="BE35" s="364"/>
      <c r="BF35" s="365"/>
      <c r="BG35" s="366"/>
      <c r="BH35" s="366"/>
      <c r="BI35" s="366"/>
      <c r="BJ35" s="367"/>
    </row>
    <row r="36" spans="2:62" ht="20.25" customHeight="1" x14ac:dyDescent="0.4">
      <c r="B36" s="375"/>
      <c r="C36" s="378"/>
      <c r="D36" s="379"/>
      <c r="E36" s="90"/>
      <c r="F36" s="91">
        <f>C35</f>
        <v>0</v>
      </c>
      <c r="G36" s="90"/>
      <c r="H36" s="91">
        <f>I35</f>
        <v>0</v>
      </c>
      <c r="I36" s="382"/>
      <c r="J36" s="383"/>
      <c r="K36" s="386"/>
      <c r="L36" s="387"/>
      <c r="M36" s="387"/>
      <c r="N36" s="379"/>
      <c r="O36" s="358"/>
      <c r="P36" s="359"/>
      <c r="Q36" s="359"/>
      <c r="R36" s="359"/>
      <c r="S36" s="360"/>
      <c r="T36" s="115" t="s">
        <v>106</v>
      </c>
      <c r="U36" s="79"/>
      <c r="V36" s="116"/>
      <c r="W36" s="95" t="str">
        <f>IF(W35="","",VLOOKUP(W35,'シフト記号表 (3)'!$C$6:$L$47,10,FALSE))</f>
        <v/>
      </c>
      <c r="X36" s="96" t="str">
        <f>IF(X35="","",VLOOKUP(X35,'シフト記号表 (3)'!$C$6:$L$47,10,FALSE))</f>
        <v/>
      </c>
      <c r="Y36" s="96" t="str">
        <f>IF(Y35="","",VLOOKUP(Y35,'シフト記号表 (3)'!$C$6:$L$47,10,FALSE))</f>
        <v/>
      </c>
      <c r="Z36" s="96" t="str">
        <f>IF(Z35="","",VLOOKUP(Z35,'シフト記号表 (3)'!$C$6:$L$47,10,FALSE))</f>
        <v/>
      </c>
      <c r="AA36" s="96" t="str">
        <f>IF(AA35="","",VLOOKUP(AA35,'シフト記号表 (3)'!$C$6:$L$47,10,FALSE))</f>
        <v/>
      </c>
      <c r="AB36" s="96" t="str">
        <f>IF(AB35="","",VLOOKUP(AB35,'シフト記号表 (3)'!$C$6:$L$47,10,FALSE))</f>
        <v/>
      </c>
      <c r="AC36" s="97" t="str">
        <f>IF(AC35="","",VLOOKUP(AC35,'シフト記号表 (3)'!$C$6:$L$47,10,FALSE))</f>
        <v/>
      </c>
      <c r="AD36" s="95" t="str">
        <f>IF(AD35="","",VLOOKUP(AD35,'シフト記号表 (3)'!$C$6:$L$47,10,FALSE))</f>
        <v/>
      </c>
      <c r="AE36" s="96" t="str">
        <f>IF(AE35="","",VLOOKUP(AE35,'シフト記号表 (3)'!$C$6:$L$47,10,FALSE))</f>
        <v/>
      </c>
      <c r="AF36" s="96" t="str">
        <f>IF(AF35="","",VLOOKUP(AF35,'シフト記号表 (3)'!$C$6:$L$47,10,FALSE))</f>
        <v/>
      </c>
      <c r="AG36" s="96" t="str">
        <f>IF(AG35="","",VLOOKUP(AG35,'シフト記号表 (3)'!$C$6:$L$47,10,FALSE))</f>
        <v/>
      </c>
      <c r="AH36" s="96" t="str">
        <f>IF(AH35="","",VLOOKUP(AH35,'シフト記号表 (3)'!$C$6:$L$47,10,FALSE))</f>
        <v/>
      </c>
      <c r="AI36" s="96" t="str">
        <f>IF(AI35="","",VLOOKUP(AI35,'シフト記号表 (3)'!$C$6:$L$47,10,FALSE))</f>
        <v/>
      </c>
      <c r="AJ36" s="97" t="str">
        <f>IF(AJ35="","",VLOOKUP(AJ35,'シフト記号表 (3)'!$C$6:$L$47,10,FALSE))</f>
        <v/>
      </c>
      <c r="AK36" s="95" t="str">
        <f>IF(AK35="","",VLOOKUP(AK35,'シフト記号表 (3)'!$C$6:$L$47,10,FALSE))</f>
        <v/>
      </c>
      <c r="AL36" s="96" t="str">
        <f>IF(AL35="","",VLOOKUP(AL35,'シフト記号表 (3)'!$C$6:$L$47,10,FALSE))</f>
        <v/>
      </c>
      <c r="AM36" s="96" t="str">
        <f>IF(AM35="","",VLOOKUP(AM35,'シフト記号表 (3)'!$C$6:$L$47,10,FALSE))</f>
        <v/>
      </c>
      <c r="AN36" s="96" t="str">
        <f>IF(AN35="","",VLOOKUP(AN35,'シフト記号表 (3)'!$C$6:$L$47,10,FALSE))</f>
        <v/>
      </c>
      <c r="AO36" s="96" t="str">
        <f>IF(AO35="","",VLOOKUP(AO35,'シフト記号表 (3)'!$C$6:$L$47,10,FALSE))</f>
        <v/>
      </c>
      <c r="AP36" s="96" t="str">
        <f>IF(AP35="","",VLOOKUP(AP35,'シフト記号表 (3)'!$C$6:$L$47,10,FALSE))</f>
        <v/>
      </c>
      <c r="AQ36" s="97" t="str">
        <f>IF(AQ35="","",VLOOKUP(AQ35,'シフト記号表 (3)'!$C$6:$L$47,10,FALSE))</f>
        <v/>
      </c>
      <c r="AR36" s="95" t="str">
        <f>IF(AR35="","",VLOOKUP(AR35,'シフト記号表 (3)'!$C$6:$L$47,10,FALSE))</f>
        <v/>
      </c>
      <c r="AS36" s="96" t="str">
        <f>IF(AS35="","",VLOOKUP(AS35,'シフト記号表 (3)'!$C$6:$L$47,10,FALSE))</f>
        <v/>
      </c>
      <c r="AT36" s="96" t="str">
        <f>IF(AT35="","",VLOOKUP(AT35,'シフト記号表 (3)'!$C$6:$L$47,10,FALSE))</f>
        <v/>
      </c>
      <c r="AU36" s="96" t="str">
        <f>IF(AU35="","",VLOOKUP(AU35,'シフト記号表 (3)'!$C$6:$L$47,10,FALSE))</f>
        <v/>
      </c>
      <c r="AV36" s="96" t="str">
        <f>IF(AV35="","",VLOOKUP(AV35,'シフト記号表 (3)'!$C$6:$L$47,10,FALSE))</f>
        <v/>
      </c>
      <c r="AW36" s="96" t="str">
        <f>IF(AW35="","",VLOOKUP(AW35,'シフト記号表 (3)'!$C$6:$L$47,10,FALSE))</f>
        <v/>
      </c>
      <c r="AX36" s="97" t="str">
        <f>IF(AX35="","",VLOOKUP(AX35,'シフト記号表 (3)'!$C$6:$L$47,10,FALSE))</f>
        <v/>
      </c>
      <c r="AY36" s="95" t="str">
        <f>IF(AY35="","",VLOOKUP(AY35,'シフト記号表 (3)'!$C$6:$L$47,10,FALSE))</f>
        <v/>
      </c>
      <c r="AZ36" s="96" t="str">
        <f>IF(AZ35="","",VLOOKUP(AZ35,'シフト記号表 (3)'!$C$6:$L$47,10,FALSE))</f>
        <v/>
      </c>
      <c r="BA36" s="96" t="str">
        <f>IF(BA35="","",VLOOKUP(BA35,'シフト記号表 (3)'!$C$6:$L$47,10,FALSE))</f>
        <v/>
      </c>
      <c r="BB36" s="371">
        <f>IF($BE$3="４週",SUM(W36:AX36),IF($BE$3="暦月",SUM(W36:BA36),""))</f>
        <v>0</v>
      </c>
      <c r="BC36" s="372"/>
      <c r="BD36" s="373">
        <f>IF($BE$3="４週",BB36/4,IF($BE$3="暦月",(BB36/($BE$8/7)),""))</f>
        <v>0</v>
      </c>
      <c r="BE36" s="372"/>
      <c r="BF36" s="368"/>
      <c r="BG36" s="369"/>
      <c r="BH36" s="369"/>
      <c r="BI36" s="369"/>
      <c r="BJ36" s="370"/>
    </row>
    <row r="37" spans="2:62" ht="20.25" customHeight="1" x14ac:dyDescent="0.4">
      <c r="B37" s="374">
        <f>B35+1</f>
        <v>12</v>
      </c>
      <c r="C37" s="376"/>
      <c r="D37" s="377"/>
      <c r="E37" s="90"/>
      <c r="F37" s="91"/>
      <c r="G37" s="90"/>
      <c r="H37" s="91"/>
      <c r="I37" s="380"/>
      <c r="J37" s="381"/>
      <c r="K37" s="384"/>
      <c r="L37" s="385"/>
      <c r="M37" s="385"/>
      <c r="N37" s="377"/>
      <c r="O37" s="358"/>
      <c r="P37" s="359"/>
      <c r="Q37" s="359"/>
      <c r="R37" s="359"/>
      <c r="S37" s="360"/>
      <c r="T37" s="114" t="s">
        <v>18</v>
      </c>
      <c r="V37" s="78"/>
      <c r="W37" s="65"/>
      <c r="X37" s="66"/>
      <c r="Y37" s="66"/>
      <c r="Z37" s="66"/>
      <c r="AA37" s="66"/>
      <c r="AB37" s="66"/>
      <c r="AC37" s="67"/>
      <c r="AD37" s="65"/>
      <c r="AE37" s="66"/>
      <c r="AF37" s="66"/>
      <c r="AG37" s="66"/>
      <c r="AH37" s="66"/>
      <c r="AI37" s="66"/>
      <c r="AJ37" s="67"/>
      <c r="AK37" s="65"/>
      <c r="AL37" s="66"/>
      <c r="AM37" s="66"/>
      <c r="AN37" s="66"/>
      <c r="AO37" s="66"/>
      <c r="AP37" s="66"/>
      <c r="AQ37" s="67"/>
      <c r="AR37" s="65"/>
      <c r="AS37" s="66"/>
      <c r="AT37" s="66"/>
      <c r="AU37" s="66"/>
      <c r="AV37" s="66"/>
      <c r="AW37" s="66"/>
      <c r="AX37" s="67"/>
      <c r="AY37" s="65"/>
      <c r="AZ37" s="66"/>
      <c r="BA37" s="68"/>
      <c r="BB37" s="361"/>
      <c r="BC37" s="362"/>
      <c r="BD37" s="363"/>
      <c r="BE37" s="364"/>
      <c r="BF37" s="365"/>
      <c r="BG37" s="366"/>
      <c r="BH37" s="366"/>
      <c r="BI37" s="366"/>
      <c r="BJ37" s="367"/>
    </row>
    <row r="38" spans="2:62" ht="20.25" customHeight="1" x14ac:dyDescent="0.4">
      <c r="B38" s="375"/>
      <c r="C38" s="378"/>
      <c r="D38" s="379"/>
      <c r="E38" s="90"/>
      <c r="F38" s="91">
        <f>C37</f>
        <v>0</v>
      </c>
      <c r="G38" s="90"/>
      <c r="H38" s="91">
        <f>I37</f>
        <v>0</v>
      </c>
      <c r="I38" s="382"/>
      <c r="J38" s="383"/>
      <c r="K38" s="386"/>
      <c r="L38" s="387"/>
      <c r="M38" s="387"/>
      <c r="N38" s="379"/>
      <c r="O38" s="358"/>
      <c r="P38" s="359"/>
      <c r="Q38" s="359"/>
      <c r="R38" s="359"/>
      <c r="S38" s="360"/>
      <c r="T38" s="115" t="s">
        <v>106</v>
      </c>
      <c r="U38" s="79"/>
      <c r="V38" s="116"/>
      <c r="W38" s="95" t="str">
        <f>IF(W37="","",VLOOKUP(W37,'シフト記号表 (3)'!$C$6:$L$47,10,FALSE))</f>
        <v/>
      </c>
      <c r="X38" s="96" t="str">
        <f>IF(X37="","",VLOOKUP(X37,'シフト記号表 (3)'!$C$6:$L$47,10,FALSE))</f>
        <v/>
      </c>
      <c r="Y38" s="96" t="str">
        <f>IF(Y37="","",VLOOKUP(Y37,'シフト記号表 (3)'!$C$6:$L$47,10,FALSE))</f>
        <v/>
      </c>
      <c r="Z38" s="96" t="str">
        <f>IF(Z37="","",VLOOKUP(Z37,'シフト記号表 (3)'!$C$6:$L$47,10,FALSE))</f>
        <v/>
      </c>
      <c r="AA38" s="96" t="str">
        <f>IF(AA37="","",VLOOKUP(AA37,'シフト記号表 (3)'!$C$6:$L$47,10,FALSE))</f>
        <v/>
      </c>
      <c r="AB38" s="96" t="str">
        <f>IF(AB37="","",VLOOKUP(AB37,'シフト記号表 (3)'!$C$6:$L$47,10,FALSE))</f>
        <v/>
      </c>
      <c r="AC38" s="97" t="str">
        <f>IF(AC37="","",VLOOKUP(AC37,'シフト記号表 (3)'!$C$6:$L$47,10,FALSE))</f>
        <v/>
      </c>
      <c r="AD38" s="95" t="str">
        <f>IF(AD37="","",VLOOKUP(AD37,'シフト記号表 (3)'!$C$6:$L$47,10,FALSE))</f>
        <v/>
      </c>
      <c r="AE38" s="96" t="str">
        <f>IF(AE37="","",VLOOKUP(AE37,'シフト記号表 (3)'!$C$6:$L$47,10,FALSE))</f>
        <v/>
      </c>
      <c r="AF38" s="96" t="str">
        <f>IF(AF37="","",VLOOKUP(AF37,'シフト記号表 (3)'!$C$6:$L$47,10,FALSE))</f>
        <v/>
      </c>
      <c r="AG38" s="96" t="str">
        <f>IF(AG37="","",VLOOKUP(AG37,'シフト記号表 (3)'!$C$6:$L$47,10,FALSE))</f>
        <v/>
      </c>
      <c r="AH38" s="96" t="str">
        <f>IF(AH37="","",VLOOKUP(AH37,'シフト記号表 (3)'!$C$6:$L$47,10,FALSE))</f>
        <v/>
      </c>
      <c r="AI38" s="96" t="str">
        <f>IF(AI37="","",VLOOKUP(AI37,'シフト記号表 (3)'!$C$6:$L$47,10,FALSE))</f>
        <v/>
      </c>
      <c r="AJ38" s="97" t="str">
        <f>IF(AJ37="","",VLOOKUP(AJ37,'シフト記号表 (3)'!$C$6:$L$47,10,FALSE))</f>
        <v/>
      </c>
      <c r="AK38" s="95" t="str">
        <f>IF(AK37="","",VLOOKUP(AK37,'シフト記号表 (3)'!$C$6:$L$47,10,FALSE))</f>
        <v/>
      </c>
      <c r="AL38" s="96" t="str">
        <f>IF(AL37="","",VLOOKUP(AL37,'シフト記号表 (3)'!$C$6:$L$47,10,FALSE))</f>
        <v/>
      </c>
      <c r="AM38" s="96" t="str">
        <f>IF(AM37="","",VLOOKUP(AM37,'シフト記号表 (3)'!$C$6:$L$47,10,FALSE))</f>
        <v/>
      </c>
      <c r="AN38" s="96" t="str">
        <f>IF(AN37="","",VLOOKUP(AN37,'シフト記号表 (3)'!$C$6:$L$47,10,FALSE))</f>
        <v/>
      </c>
      <c r="AO38" s="96" t="str">
        <f>IF(AO37="","",VLOOKUP(AO37,'シフト記号表 (3)'!$C$6:$L$47,10,FALSE))</f>
        <v/>
      </c>
      <c r="AP38" s="96" t="str">
        <f>IF(AP37="","",VLOOKUP(AP37,'シフト記号表 (3)'!$C$6:$L$47,10,FALSE))</f>
        <v/>
      </c>
      <c r="AQ38" s="97" t="str">
        <f>IF(AQ37="","",VLOOKUP(AQ37,'シフト記号表 (3)'!$C$6:$L$47,10,FALSE))</f>
        <v/>
      </c>
      <c r="AR38" s="95" t="str">
        <f>IF(AR37="","",VLOOKUP(AR37,'シフト記号表 (3)'!$C$6:$L$47,10,FALSE))</f>
        <v/>
      </c>
      <c r="AS38" s="96" t="str">
        <f>IF(AS37="","",VLOOKUP(AS37,'シフト記号表 (3)'!$C$6:$L$47,10,FALSE))</f>
        <v/>
      </c>
      <c r="AT38" s="96" t="str">
        <f>IF(AT37="","",VLOOKUP(AT37,'シフト記号表 (3)'!$C$6:$L$47,10,FALSE))</f>
        <v/>
      </c>
      <c r="AU38" s="96" t="str">
        <f>IF(AU37="","",VLOOKUP(AU37,'シフト記号表 (3)'!$C$6:$L$47,10,FALSE))</f>
        <v/>
      </c>
      <c r="AV38" s="96" t="str">
        <f>IF(AV37="","",VLOOKUP(AV37,'シフト記号表 (3)'!$C$6:$L$47,10,FALSE))</f>
        <v/>
      </c>
      <c r="AW38" s="96" t="str">
        <f>IF(AW37="","",VLOOKUP(AW37,'シフト記号表 (3)'!$C$6:$L$47,10,FALSE))</f>
        <v/>
      </c>
      <c r="AX38" s="97" t="str">
        <f>IF(AX37="","",VLOOKUP(AX37,'シフト記号表 (3)'!$C$6:$L$47,10,FALSE))</f>
        <v/>
      </c>
      <c r="AY38" s="95" t="str">
        <f>IF(AY37="","",VLOOKUP(AY37,'シフト記号表 (3)'!$C$6:$L$47,10,FALSE))</f>
        <v/>
      </c>
      <c r="AZ38" s="96" t="str">
        <f>IF(AZ37="","",VLOOKUP(AZ37,'シフト記号表 (3)'!$C$6:$L$47,10,FALSE))</f>
        <v/>
      </c>
      <c r="BA38" s="96" t="str">
        <f>IF(BA37="","",VLOOKUP(BA37,'シフト記号表 (3)'!$C$6:$L$47,10,FALSE))</f>
        <v/>
      </c>
      <c r="BB38" s="371">
        <f>IF($BE$3="４週",SUM(W38:AX38),IF($BE$3="暦月",SUM(W38:BA38),""))</f>
        <v>0</v>
      </c>
      <c r="BC38" s="372"/>
      <c r="BD38" s="373">
        <f>IF($BE$3="４週",BB38/4,IF($BE$3="暦月",(BB38/($BE$8/7)),""))</f>
        <v>0</v>
      </c>
      <c r="BE38" s="372"/>
      <c r="BF38" s="368"/>
      <c r="BG38" s="369"/>
      <c r="BH38" s="369"/>
      <c r="BI38" s="369"/>
      <c r="BJ38" s="370"/>
    </row>
    <row r="39" spans="2:62" ht="20.25" customHeight="1" x14ac:dyDescent="0.4">
      <c r="B39" s="374">
        <f>B37+1</f>
        <v>13</v>
      </c>
      <c r="C39" s="376"/>
      <c r="D39" s="377"/>
      <c r="E39" s="90"/>
      <c r="F39" s="91"/>
      <c r="G39" s="90"/>
      <c r="H39" s="91"/>
      <c r="I39" s="380"/>
      <c r="J39" s="381"/>
      <c r="K39" s="384"/>
      <c r="L39" s="385"/>
      <c r="M39" s="385"/>
      <c r="N39" s="377"/>
      <c r="O39" s="358"/>
      <c r="P39" s="359"/>
      <c r="Q39" s="359"/>
      <c r="R39" s="359"/>
      <c r="S39" s="360"/>
      <c r="T39" s="114" t="s">
        <v>18</v>
      </c>
      <c r="V39" s="78"/>
      <c r="W39" s="65"/>
      <c r="X39" s="66"/>
      <c r="Y39" s="66"/>
      <c r="Z39" s="66"/>
      <c r="AA39" s="66"/>
      <c r="AB39" s="66"/>
      <c r="AC39" s="67"/>
      <c r="AD39" s="65"/>
      <c r="AE39" s="66"/>
      <c r="AF39" s="66"/>
      <c r="AG39" s="66"/>
      <c r="AH39" s="66"/>
      <c r="AI39" s="66"/>
      <c r="AJ39" s="67"/>
      <c r="AK39" s="65"/>
      <c r="AL39" s="66"/>
      <c r="AM39" s="66"/>
      <c r="AN39" s="66"/>
      <c r="AO39" s="66"/>
      <c r="AP39" s="66"/>
      <c r="AQ39" s="67"/>
      <c r="AR39" s="65"/>
      <c r="AS39" s="66"/>
      <c r="AT39" s="66"/>
      <c r="AU39" s="66"/>
      <c r="AV39" s="66"/>
      <c r="AW39" s="66"/>
      <c r="AX39" s="67"/>
      <c r="AY39" s="65"/>
      <c r="AZ39" s="66"/>
      <c r="BA39" s="68"/>
      <c r="BB39" s="361"/>
      <c r="BC39" s="362"/>
      <c r="BD39" s="363"/>
      <c r="BE39" s="364"/>
      <c r="BF39" s="365"/>
      <c r="BG39" s="366"/>
      <c r="BH39" s="366"/>
      <c r="BI39" s="366"/>
      <c r="BJ39" s="367"/>
    </row>
    <row r="40" spans="2:62" ht="20.25" customHeight="1" x14ac:dyDescent="0.4">
      <c r="B40" s="375"/>
      <c r="C40" s="378"/>
      <c r="D40" s="379"/>
      <c r="E40" s="90"/>
      <c r="F40" s="91">
        <f>C39</f>
        <v>0</v>
      </c>
      <c r="G40" s="90"/>
      <c r="H40" s="91">
        <f>I39</f>
        <v>0</v>
      </c>
      <c r="I40" s="382"/>
      <c r="J40" s="383"/>
      <c r="K40" s="386"/>
      <c r="L40" s="387"/>
      <c r="M40" s="387"/>
      <c r="N40" s="379"/>
      <c r="O40" s="358"/>
      <c r="P40" s="359"/>
      <c r="Q40" s="359"/>
      <c r="R40" s="359"/>
      <c r="S40" s="360"/>
      <c r="T40" s="115" t="s">
        <v>106</v>
      </c>
      <c r="U40" s="79"/>
      <c r="V40" s="116"/>
      <c r="W40" s="95" t="str">
        <f>IF(W39="","",VLOOKUP(W39,'シフト記号表 (3)'!$C$6:$L$47,10,FALSE))</f>
        <v/>
      </c>
      <c r="X40" s="96" t="str">
        <f>IF(X39="","",VLOOKUP(X39,'シフト記号表 (3)'!$C$6:$L$47,10,FALSE))</f>
        <v/>
      </c>
      <c r="Y40" s="96" t="str">
        <f>IF(Y39="","",VLOOKUP(Y39,'シフト記号表 (3)'!$C$6:$L$47,10,FALSE))</f>
        <v/>
      </c>
      <c r="Z40" s="96" t="str">
        <f>IF(Z39="","",VLOOKUP(Z39,'シフト記号表 (3)'!$C$6:$L$47,10,FALSE))</f>
        <v/>
      </c>
      <c r="AA40" s="96" t="str">
        <f>IF(AA39="","",VLOOKUP(AA39,'シフト記号表 (3)'!$C$6:$L$47,10,FALSE))</f>
        <v/>
      </c>
      <c r="AB40" s="96" t="str">
        <f>IF(AB39="","",VLOOKUP(AB39,'シフト記号表 (3)'!$C$6:$L$47,10,FALSE))</f>
        <v/>
      </c>
      <c r="AC40" s="97" t="str">
        <f>IF(AC39="","",VLOOKUP(AC39,'シフト記号表 (3)'!$C$6:$L$47,10,FALSE))</f>
        <v/>
      </c>
      <c r="AD40" s="95" t="str">
        <f>IF(AD39="","",VLOOKUP(AD39,'シフト記号表 (3)'!$C$6:$L$47,10,FALSE))</f>
        <v/>
      </c>
      <c r="AE40" s="96" t="str">
        <f>IF(AE39="","",VLOOKUP(AE39,'シフト記号表 (3)'!$C$6:$L$47,10,FALSE))</f>
        <v/>
      </c>
      <c r="AF40" s="96" t="str">
        <f>IF(AF39="","",VLOOKUP(AF39,'シフト記号表 (3)'!$C$6:$L$47,10,FALSE))</f>
        <v/>
      </c>
      <c r="AG40" s="96" t="str">
        <f>IF(AG39="","",VLOOKUP(AG39,'シフト記号表 (3)'!$C$6:$L$47,10,FALSE))</f>
        <v/>
      </c>
      <c r="AH40" s="96" t="str">
        <f>IF(AH39="","",VLOOKUP(AH39,'シフト記号表 (3)'!$C$6:$L$47,10,FALSE))</f>
        <v/>
      </c>
      <c r="AI40" s="96" t="str">
        <f>IF(AI39="","",VLOOKUP(AI39,'シフト記号表 (3)'!$C$6:$L$47,10,FALSE))</f>
        <v/>
      </c>
      <c r="AJ40" s="97" t="str">
        <f>IF(AJ39="","",VLOOKUP(AJ39,'シフト記号表 (3)'!$C$6:$L$47,10,FALSE))</f>
        <v/>
      </c>
      <c r="AK40" s="95" t="str">
        <f>IF(AK39="","",VLOOKUP(AK39,'シフト記号表 (3)'!$C$6:$L$47,10,FALSE))</f>
        <v/>
      </c>
      <c r="AL40" s="96" t="str">
        <f>IF(AL39="","",VLOOKUP(AL39,'シフト記号表 (3)'!$C$6:$L$47,10,FALSE))</f>
        <v/>
      </c>
      <c r="AM40" s="96" t="str">
        <f>IF(AM39="","",VLOOKUP(AM39,'シフト記号表 (3)'!$C$6:$L$47,10,FALSE))</f>
        <v/>
      </c>
      <c r="AN40" s="96" t="str">
        <f>IF(AN39="","",VLOOKUP(AN39,'シフト記号表 (3)'!$C$6:$L$47,10,FALSE))</f>
        <v/>
      </c>
      <c r="AO40" s="96" t="str">
        <f>IF(AO39="","",VLOOKUP(AO39,'シフト記号表 (3)'!$C$6:$L$47,10,FALSE))</f>
        <v/>
      </c>
      <c r="AP40" s="96" t="str">
        <f>IF(AP39="","",VLOOKUP(AP39,'シフト記号表 (3)'!$C$6:$L$47,10,FALSE))</f>
        <v/>
      </c>
      <c r="AQ40" s="97" t="str">
        <f>IF(AQ39="","",VLOOKUP(AQ39,'シフト記号表 (3)'!$C$6:$L$47,10,FALSE))</f>
        <v/>
      </c>
      <c r="AR40" s="95" t="str">
        <f>IF(AR39="","",VLOOKUP(AR39,'シフト記号表 (3)'!$C$6:$L$47,10,FALSE))</f>
        <v/>
      </c>
      <c r="AS40" s="96" t="str">
        <f>IF(AS39="","",VLOOKUP(AS39,'シフト記号表 (3)'!$C$6:$L$47,10,FALSE))</f>
        <v/>
      </c>
      <c r="AT40" s="96" t="str">
        <f>IF(AT39="","",VLOOKUP(AT39,'シフト記号表 (3)'!$C$6:$L$47,10,FALSE))</f>
        <v/>
      </c>
      <c r="AU40" s="96" t="str">
        <f>IF(AU39="","",VLOOKUP(AU39,'シフト記号表 (3)'!$C$6:$L$47,10,FALSE))</f>
        <v/>
      </c>
      <c r="AV40" s="96" t="str">
        <f>IF(AV39="","",VLOOKUP(AV39,'シフト記号表 (3)'!$C$6:$L$47,10,FALSE))</f>
        <v/>
      </c>
      <c r="AW40" s="96" t="str">
        <f>IF(AW39="","",VLOOKUP(AW39,'シフト記号表 (3)'!$C$6:$L$47,10,FALSE))</f>
        <v/>
      </c>
      <c r="AX40" s="97" t="str">
        <f>IF(AX39="","",VLOOKUP(AX39,'シフト記号表 (3)'!$C$6:$L$47,10,FALSE))</f>
        <v/>
      </c>
      <c r="AY40" s="95" t="str">
        <f>IF(AY39="","",VLOOKUP(AY39,'シフト記号表 (3)'!$C$6:$L$47,10,FALSE))</f>
        <v/>
      </c>
      <c r="AZ40" s="96" t="str">
        <f>IF(AZ39="","",VLOOKUP(AZ39,'シフト記号表 (3)'!$C$6:$L$47,10,FALSE))</f>
        <v/>
      </c>
      <c r="BA40" s="96" t="str">
        <f>IF(BA39="","",VLOOKUP(BA39,'シフト記号表 (3)'!$C$6:$L$47,10,FALSE))</f>
        <v/>
      </c>
      <c r="BB40" s="371">
        <f>IF($BE$3="４週",SUM(W40:AX40),IF($BE$3="暦月",SUM(W40:BA40),""))</f>
        <v>0</v>
      </c>
      <c r="BC40" s="372"/>
      <c r="BD40" s="373">
        <f>IF($BE$3="４週",BB40/4,IF($BE$3="暦月",(BB40/($BE$8/7)),""))</f>
        <v>0</v>
      </c>
      <c r="BE40" s="372"/>
      <c r="BF40" s="368"/>
      <c r="BG40" s="369"/>
      <c r="BH40" s="369"/>
      <c r="BI40" s="369"/>
      <c r="BJ40" s="370"/>
    </row>
    <row r="41" spans="2:62" ht="20.25" customHeight="1" x14ac:dyDescent="0.4">
      <c r="B41" s="374">
        <f>B39+1</f>
        <v>14</v>
      </c>
      <c r="C41" s="376"/>
      <c r="D41" s="377"/>
      <c r="E41" s="90"/>
      <c r="F41" s="91"/>
      <c r="G41" s="90"/>
      <c r="H41" s="91"/>
      <c r="I41" s="380"/>
      <c r="J41" s="381"/>
      <c r="K41" s="384"/>
      <c r="L41" s="385"/>
      <c r="M41" s="385"/>
      <c r="N41" s="377"/>
      <c r="O41" s="358"/>
      <c r="P41" s="359"/>
      <c r="Q41" s="359"/>
      <c r="R41" s="359"/>
      <c r="S41" s="360"/>
      <c r="T41" s="114" t="s">
        <v>18</v>
      </c>
      <c r="V41" s="78"/>
      <c r="W41" s="65"/>
      <c r="X41" s="66"/>
      <c r="Y41" s="66"/>
      <c r="Z41" s="66"/>
      <c r="AA41" s="66"/>
      <c r="AB41" s="66"/>
      <c r="AC41" s="67"/>
      <c r="AD41" s="65"/>
      <c r="AE41" s="66"/>
      <c r="AF41" s="66"/>
      <c r="AG41" s="66"/>
      <c r="AH41" s="66"/>
      <c r="AI41" s="66"/>
      <c r="AJ41" s="67"/>
      <c r="AK41" s="65"/>
      <c r="AL41" s="66"/>
      <c r="AM41" s="66"/>
      <c r="AN41" s="66"/>
      <c r="AO41" s="66"/>
      <c r="AP41" s="66"/>
      <c r="AQ41" s="67"/>
      <c r="AR41" s="65"/>
      <c r="AS41" s="66"/>
      <c r="AT41" s="66"/>
      <c r="AU41" s="66"/>
      <c r="AV41" s="66"/>
      <c r="AW41" s="66"/>
      <c r="AX41" s="67"/>
      <c r="AY41" s="65"/>
      <c r="AZ41" s="66"/>
      <c r="BA41" s="68"/>
      <c r="BB41" s="361"/>
      <c r="BC41" s="362"/>
      <c r="BD41" s="363"/>
      <c r="BE41" s="364"/>
      <c r="BF41" s="365"/>
      <c r="BG41" s="366"/>
      <c r="BH41" s="366"/>
      <c r="BI41" s="366"/>
      <c r="BJ41" s="367"/>
    </row>
    <row r="42" spans="2:62" ht="20.25" customHeight="1" x14ac:dyDescent="0.4">
      <c r="B42" s="375"/>
      <c r="C42" s="378"/>
      <c r="D42" s="379"/>
      <c r="E42" s="90"/>
      <c r="F42" s="91">
        <f>C41</f>
        <v>0</v>
      </c>
      <c r="G42" s="90"/>
      <c r="H42" s="91">
        <f>I41</f>
        <v>0</v>
      </c>
      <c r="I42" s="382"/>
      <c r="J42" s="383"/>
      <c r="K42" s="386"/>
      <c r="L42" s="387"/>
      <c r="M42" s="387"/>
      <c r="N42" s="379"/>
      <c r="O42" s="358"/>
      <c r="P42" s="359"/>
      <c r="Q42" s="359"/>
      <c r="R42" s="359"/>
      <c r="S42" s="360"/>
      <c r="T42" s="115" t="s">
        <v>106</v>
      </c>
      <c r="U42" s="79"/>
      <c r="V42" s="116"/>
      <c r="W42" s="95" t="str">
        <f>IF(W41="","",VLOOKUP(W41,'シフト記号表 (3)'!$C$6:$L$47,10,FALSE))</f>
        <v/>
      </c>
      <c r="X42" s="96" t="str">
        <f>IF(X41="","",VLOOKUP(X41,'シフト記号表 (3)'!$C$6:$L$47,10,FALSE))</f>
        <v/>
      </c>
      <c r="Y42" s="96" t="str">
        <f>IF(Y41="","",VLOOKUP(Y41,'シフト記号表 (3)'!$C$6:$L$47,10,FALSE))</f>
        <v/>
      </c>
      <c r="Z42" s="96" t="str">
        <f>IF(Z41="","",VLOOKUP(Z41,'シフト記号表 (3)'!$C$6:$L$47,10,FALSE))</f>
        <v/>
      </c>
      <c r="AA42" s="96" t="str">
        <f>IF(AA41="","",VLOOKUP(AA41,'シフト記号表 (3)'!$C$6:$L$47,10,FALSE))</f>
        <v/>
      </c>
      <c r="AB42" s="96" t="str">
        <f>IF(AB41="","",VLOOKUP(AB41,'シフト記号表 (3)'!$C$6:$L$47,10,FALSE))</f>
        <v/>
      </c>
      <c r="AC42" s="97" t="str">
        <f>IF(AC41="","",VLOOKUP(AC41,'シフト記号表 (3)'!$C$6:$L$47,10,FALSE))</f>
        <v/>
      </c>
      <c r="AD42" s="95" t="str">
        <f>IF(AD41="","",VLOOKUP(AD41,'シフト記号表 (3)'!$C$6:$L$47,10,FALSE))</f>
        <v/>
      </c>
      <c r="AE42" s="96" t="str">
        <f>IF(AE41="","",VLOOKUP(AE41,'シフト記号表 (3)'!$C$6:$L$47,10,FALSE))</f>
        <v/>
      </c>
      <c r="AF42" s="96" t="str">
        <f>IF(AF41="","",VLOOKUP(AF41,'シフト記号表 (3)'!$C$6:$L$47,10,FALSE))</f>
        <v/>
      </c>
      <c r="AG42" s="96" t="str">
        <f>IF(AG41="","",VLOOKUP(AG41,'シフト記号表 (3)'!$C$6:$L$47,10,FALSE))</f>
        <v/>
      </c>
      <c r="AH42" s="96" t="str">
        <f>IF(AH41="","",VLOOKUP(AH41,'シフト記号表 (3)'!$C$6:$L$47,10,FALSE))</f>
        <v/>
      </c>
      <c r="AI42" s="96" t="str">
        <f>IF(AI41="","",VLOOKUP(AI41,'シフト記号表 (3)'!$C$6:$L$47,10,FALSE))</f>
        <v/>
      </c>
      <c r="AJ42" s="97" t="str">
        <f>IF(AJ41="","",VLOOKUP(AJ41,'シフト記号表 (3)'!$C$6:$L$47,10,FALSE))</f>
        <v/>
      </c>
      <c r="AK42" s="95" t="str">
        <f>IF(AK41="","",VLOOKUP(AK41,'シフト記号表 (3)'!$C$6:$L$47,10,FALSE))</f>
        <v/>
      </c>
      <c r="AL42" s="96" t="str">
        <f>IF(AL41="","",VLOOKUP(AL41,'シフト記号表 (3)'!$C$6:$L$47,10,FALSE))</f>
        <v/>
      </c>
      <c r="AM42" s="96" t="str">
        <f>IF(AM41="","",VLOOKUP(AM41,'シフト記号表 (3)'!$C$6:$L$47,10,FALSE))</f>
        <v/>
      </c>
      <c r="AN42" s="96" t="str">
        <f>IF(AN41="","",VLOOKUP(AN41,'シフト記号表 (3)'!$C$6:$L$47,10,FALSE))</f>
        <v/>
      </c>
      <c r="AO42" s="96" t="str">
        <f>IF(AO41="","",VLOOKUP(AO41,'シフト記号表 (3)'!$C$6:$L$47,10,FALSE))</f>
        <v/>
      </c>
      <c r="AP42" s="96" t="str">
        <f>IF(AP41="","",VLOOKUP(AP41,'シフト記号表 (3)'!$C$6:$L$47,10,FALSE))</f>
        <v/>
      </c>
      <c r="AQ42" s="97" t="str">
        <f>IF(AQ41="","",VLOOKUP(AQ41,'シフト記号表 (3)'!$C$6:$L$47,10,FALSE))</f>
        <v/>
      </c>
      <c r="AR42" s="95" t="str">
        <f>IF(AR41="","",VLOOKUP(AR41,'シフト記号表 (3)'!$C$6:$L$47,10,FALSE))</f>
        <v/>
      </c>
      <c r="AS42" s="96" t="str">
        <f>IF(AS41="","",VLOOKUP(AS41,'シフト記号表 (3)'!$C$6:$L$47,10,FALSE))</f>
        <v/>
      </c>
      <c r="AT42" s="96" t="str">
        <f>IF(AT41="","",VLOOKUP(AT41,'シフト記号表 (3)'!$C$6:$L$47,10,FALSE))</f>
        <v/>
      </c>
      <c r="AU42" s="96" t="str">
        <f>IF(AU41="","",VLOOKUP(AU41,'シフト記号表 (3)'!$C$6:$L$47,10,FALSE))</f>
        <v/>
      </c>
      <c r="AV42" s="96" t="str">
        <f>IF(AV41="","",VLOOKUP(AV41,'シフト記号表 (3)'!$C$6:$L$47,10,FALSE))</f>
        <v/>
      </c>
      <c r="AW42" s="96" t="str">
        <f>IF(AW41="","",VLOOKUP(AW41,'シフト記号表 (3)'!$C$6:$L$47,10,FALSE))</f>
        <v/>
      </c>
      <c r="AX42" s="97" t="str">
        <f>IF(AX41="","",VLOOKUP(AX41,'シフト記号表 (3)'!$C$6:$L$47,10,FALSE))</f>
        <v/>
      </c>
      <c r="AY42" s="95" t="str">
        <f>IF(AY41="","",VLOOKUP(AY41,'シフト記号表 (3)'!$C$6:$L$47,10,FALSE))</f>
        <v/>
      </c>
      <c r="AZ42" s="96" t="str">
        <f>IF(AZ41="","",VLOOKUP(AZ41,'シフト記号表 (3)'!$C$6:$L$47,10,FALSE))</f>
        <v/>
      </c>
      <c r="BA42" s="96" t="str">
        <f>IF(BA41="","",VLOOKUP(BA41,'シフト記号表 (3)'!$C$6:$L$47,10,FALSE))</f>
        <v/>
      </c>
      <c r="BB42" s="371">
        <f>IF($BE$3="４週",SUM(W42:AX42),IF($BE$3="暦月",SUM(W42:BA42),""))</f>
        <v>0</v>
      </c>
      <c r="BC42" s="372"/>
      <c r="BD42" s="373">
        <f>IF($BE$3="４週",BB42/4,IF($BE$3="暦月",(BB42/($BE$8/7)),""))</f>
        <v>0</v>
      </c>
      <c r="BE42" s="372"/>
      <c r="BF42" s="368"/>
      <c r="BG42" s="369"/>
      <c r="BH42" s="369"/>
      <c r="BI42" s="369"/>
      <c r="BJ42" s="370"/>
    </row>
    <row r="43" spans="2:62" ht="20.25" customHeight="1" x14ac:dyDescent="0.4">
      <c r="B43" s="374">
        <f>B41+1</f>
        <v>15</v>
      </c>
      <c r="C43" s="376"/>
      <c r="D43" s="377"/>
      <c r="E43" s="90"/>
      <c r="F43" s="91"/>
      <c r="G43" s="90"/>
      <c r="H43" s="91"/>
      <c r="I43" s="380"/>
      <c r="J43" s="381"/>
      <c r="K43" s="384"/>
      <c r="L43" s="385"/>
      <c r="M43" s="385"/>
      <c r="N43" s="377"/>
      <c r="O43" s="358"/>
      <c r="P43" s="359"/>
      <c r="Q43" s="359"/>
      <c r="R43" s="359"/>
      <c r="S43" s="360"/>
      <c r="T43" s="114" t="s">
        <v>18</v>
      </c>
      <c r="V43" s="78"/>
      <c r="W43" s="65"/>
      <c r="X43" s="66"/>
      <c r="Y43" s="66"/>
      <c r="Z43" s="66"/>
      <c r="AA43" s="66"/>
      <c r="AB43" s="66"/>
      <c r="AC43" s="67"/>
      <c r="AD43" s="65"/>
      <c r="AE43" s="66"/>
      <c r="AF43" s="66"/>
      <c r="AG43" s="66"/>
      <c r="AH43" s="66"/>
      <c r="AI43" s="66"/>
      <c r="AJ43" s="67"/>
      <c r="AK43" s="65"/>
      <c r="AL43" s="66"/>
      <c r="AM43" s="66"/>
      <c r="AN43" s="66"/>
      <c r="AO43" s="66"/>
      <c r="AP43" s="66"/>
      <c r="AQ43" s="67"/>
      <c r="AR43" s="65"/>
      <c r="AS43" s="66"/>
      <c r="AT43" s="66"/>
      <c r="AU43" s="66"/>
      <c r="AV43" s="66"/>
      <c r="AW43" s="66"/>
      <c r="AX43" s="67"/>
      <c r="AY43" s="65"/>
      <c r="AZ43" s="66"/>
      <c r="BA43" s="68"/>
      <c r="BB43" s="361"/>
      <c r="BC43" s="362"/>
      <c r="BD43" s="363"/>
      <c r="BE43" s="364"/>
      <c r="BF43" s="365"/>
      <c r="BG43" s="366"/>
      <c r="BH43" s="366"/>
      <c r="BI43" s="366"/>
      <c r="BJ43" s="367"/>
    </row>
    <row r="44" spans="2:62" ht="20.25" customHeight="1" x14ac:dyDescent="0.4">
      <c r="B44" s="375"/>
      <c r="C44" s="378"/>
      <c r="D44" s="379"/>
      <c r="E44" s="90"/>
      <c r="F44" s="91">
        <f>C43</f>
        <v>0</v>
      </c>
      <c r="G44" s="90"/>
      <c r="H44" s="91">
        <f>I43</f>
        <v>0</v>
      </c>
      <c r="I44" s="382"/>
      <c r="J44" s="383"/>
      <c r="K44" s="386"/>
      <c r="L44" s="387"/>
      <c r="M44" s="387"/>
      <c r="N44" s="379"/>
      <c r="O44" s="358"/>
      <c r="P44" s="359"/>
      <c r="Q44" s="359"/>
      <c r="R44" s="359"/>
      <c r="S44" s="360"/>
      <c r="T44" s="115" t="s">
        <v>106</v>
      </c>
      <c r="U44" s="79"/>
      <c r="V44" s="116"/>
      <c r="W44" s="95" t="str">
        <f>IF(W43="","",VLOOKUP(W43,'シフト記号表 (3)'!$C$6:$L$47,10,FALSE))</f>
        <v/>
      </c>
      <c r="X44" s="96" t="str">
        <f>IF(X43="","",VLOOKUP(X43,'シフト記号表 (3)'!$C$6:$L$47,10,FALSE))</f>
        <v/>
      </c>
      <c r="Y44" s="96" t="str">
        <f>IF(Y43="","",VLOOKUP(Y43,'シフト記号表 (3)'!$C$6:$L$47,10,FALSE))</f>
        <v/>
      </c>
      <c r="Z44" s="96" t="str">
        <f>IF(Z43="","",VLOOKUP(Z43,'シフト記号表 (3)'!$C$6:$L$47,10,FALSE))</f>
        <v/>
      </c>
      <c r="AA44" s="96" t="str">
        <f>IF(AA43="","",VLOOKUP(AA43,'シフト記号表 (3)'!$C$6:$L$47,10,FALSE))</f>
        <v/>
      </c>
      <c r="AB44" s="96" t="str">
        <f>IF(AB43="","",VLOOKUP(AB43,'シフト記号表 (3)'!$C$6:$L$47,10,FALSE))</f>
        <v/>
      </c>
      <c r="AC44" s="97" t="str">
        <f>IF(AC43="","",VLOOKUP(AC43,'シフト記号表 (3)'!$C$6:$L$47,10,FALSE))</f>
        <v/>
      </c>
      <c r="AD44" s="95" t="str">
        <f>IF(AD43="","",VLOOKUP(AD43,'シフト記号表 (3)'!$C$6:$L$47,10,FALSE))</f>
        <v/>
      </c>
      <c r="AE44" s="96" t="str">
        <f>IF(AE43="","",VLOOKUP(AE43,'シフト記号表 (3)'!$C$6:$L$47,10,FALSE))</f>
        <v/>
      </c>
      <c r="AF44" s="96" t="str">
        <f>IF(AF43="","",VLOOKUP(AF43,'シフト記号表 (3)'!$C$6:$L$47,10,FALSE))</f>
        <v/>
      </c>
      <c r="AG44" s="96" t="str">
        <f>IF(AG43="","",VLOOKUP(AG43,'シフト記号表 (3)'!$C$6:$L$47,10,FALSE))</f>
        <v/>
      </c>
      <c r="AH44" s="96" t="str">
        <f>IF(AH43="","",VLOOKUP(AH43,'シフト記号表 (3)'!$C$6:$L$47,10,FALSE))</f>
        <v/>
      </c>
      <c r="AI44" s="96" t="str">
        <f>IF(AI43="","",VLOOKUP(AI43,'シフト記号表 (3)'!$C$6:$L$47,10,FALSE))</f>
        <v/>
      </c>
      <c r="AJ44" s="97" t="str">
        <f>IF(AJ43="","",VLOOKUP(AJ43,'シフト記号表 (3)'!$C$6:$L$47,10,FALSE))</f>
        <v/>
      </c>
      <c r="AK44" s="95" t="str">
        <f>IF(AK43="","",VLOOKUP(AK43,'シフト記号表 (3)'!$C$6:$L$47,10,FALSE))</f>
        <v/>
      </c>
      <c r="AL44" s="96" t="str">
        <f>IF(AL43="","",VLOOKUP(AL43,'シフト記号表 (3)'!$C$6:$L$47,10,FALSE))</f>
        <v/>
      </c>
      <c r="AM44" s="96" t="str">
        <f>IF(AM43="","",VLOOKUP(AM43,'シフト記号表 (3)'!$C$6:$L$47,10,FALSE))</f>
        <v/>
      </c>
      <c r="AN44" s="96" t="str">
        <f>IF(AN43="","",VLOOKUP(AN43,'シフト記号表 (3)'!$C$6:$L$47,10,FALSE))</f>
        <v/>
      </c>
      <c r="AO44" s="96" t="str">
        <f>IF(AO43="","",VLOOKUP(AO43,'シフト記号表 (3)'!$C$6:$L$47,10,FALSE))</f>
        <v/>
      </c>
      <c r="AP44" s="96" t="str">
        <f>IF(AP43="","",VLOOKUP(AP43,'シフト記号表 (3)'!$C$6:$L$47,10,FALSE))</f>
        <v/>
      </c>
      <c r="AQ44" s="97" t="str">
        <f>IF(AQ43="","",VLOOKUP(AQ43,'シフト記号表 (3)'!$C$6:$L$47,10,FALSE))</f>
        <v/>
      </c>
      <c r="AR44" s="95" t="str">
        <f>IF(AR43="","",VLOOKUP(AR43,'シフト記号表 (3)'!$C$6:$L$47,10,FALSE))</f>
        <v/>
      </c>
      <c r="AS44" s="96" t="str">
        <f>IF(AS43="","",VLOOKUP(AS43,'シフト記号表 (3)'!$C$6:$L$47,10,FALSE))</f>
        <v/>
      </c>
      <c r="AT44" s="96" t="str">
        <f>IF(AT43="","",VLOOKUP(AT43,'シフト記号表 (3)'!$C$6:$L$47,10,FALSE))</f>
        <v/>
      </c>
      <c r="AU44" s="96" t="str">
        <f>IF(AU43="","",VLOOKUP(AU43,'シフト記号表 (3)'!$C$6:$L$47,10,FALSE))</f>
        <v/>
      </c>
      <c r="AV44" s="96" t="str">
        <f>IF(AV43="","",VLOOKUP(AV43,'シフト記号表 (3)'!$C$6:$L$47,10,FALSE))</f>
        <v/>
      </c>
      <c r="AW44" s="96" t="str">
        <f>IF(AW43="","",VLOOKUP(AW43,'シフト記号表 (3)'!$C$6:$L$47,10,FALSE))</f>
        <v/>
      </c>
      <c r="AX44" s="97" t="str">
        <f>IF(AX43="","",VLOOKUP(AX43,'シフト記号表 (3)'!$C$6:$L$47,10,FALSE))</f>
        <v/>
      </c>
      <c r="AY44" s="95" t="str">
        <f>IF(AY43="","",VLOOKUP(AY43,'シフト記号表 (3)'!$C$6:$L$47,10,FALSE))</f>
        <v/>
      </c>
      <c r="AZ44" s="96" t="str">
        <f>IF(AZ43="","",VLOOKUP(AZ43,'シフト記号表 (3)'!$C$6:$L$47,10,FALSE))</f>
        <v/>
      </c>
      <c r="BA44" s="96" t="str">
        <f>IF(BA43="","",VLOOKUP(BA43,'シフト記号表 (3)'!$C$6:$L$47,10,FALSE))</f>
        <v/>
      </c>
      <c r="BB44" s="371">
        <f>IF($BE$3="４週",SUM(W44:AX44),IF($BE$3="暦月",SUM(W44:BA44),""))</f>
        <v>0</v>
      </c>
      <c r="BC44" s="372"/>
      <c r="BD44" s="373">
        <f>IF($BE$3="４週",BB44/4,IF($BE$3="暦月",(BB44/($BE$8/7)),""))</f>
        <v>0</v>
      </c>
      <c r="BE44" s="372"/>
      <c r="BF44" s="368"/>
      <c r="BG44" s="369"/>
      <c r="BH44" s="369"/>
      <c r="BI44" s="369"/>
      <c r="BJ44" s="370"/>
    </row>
    <row r="45" spans="2:62" ht="20.25" customHeight="1" x14ac:dyDescent="0.4">
      <c r="B45" s="374">
        <f>B43+1</f>
        <v>16</v>
      </c>
      <c r="C45" s="376"/>
      <c r="D45" s="377"/>
      <c r="E45" s="90"/>
      <c r="F45" s="91"/>
      <c r="G45" s="90"/>
      <c r="H45" s="91"/>
      <c r="I45" s="380"/>
      <c r="J45" s="381"/>
      <c r="K45" s="384"/>
      <c r="L45" s="385"/>
      <c r="M45" s="385"/>
      <c r="N45" s="377"/>
      <c r="O45" s="358"/>
      <c r="P45" s="359"/>
      <c r="Q45" s="359"/>
      <c r="R45" s="359"/>
      <c r="S45" s="360"/>
      <c r="T45" s="114" t="s">
        <v>18</v>
      </c>
      <c r="V45" s="78"/>
      <c r="W45" s="65"/>
      <c r="X45" s="66"/>
      <c r="Y45" s="66"/>
      <c r="Z45" s="66"/>
      <c r="AA45" s="66"/>
      <c r="AB45" s="66"/>
      <c r="AC45" s="67"/>
      <c r="AD45" s="65"/>
      <c r="AE45" s="66"/>
      <c r="AF45" s="66"/>
      <c r="AG45" s="66"/>
      <c r="AH45" s="66"/>
      <c r="AI45" s="66"/>
      <c r="AJ45" s="67"/>
      <c r="AK45" s="65"/>
      <c r="AL45" s="66"/>
      <c r="AM45" s="66"/>
      <c r="AN45" s="66"/>
      <c r="AO45" s="66"/>
      <c r="AP45" s="66"/>
      <c r="AQ45" s="67"/>
      <c r="AR45" s="65"/>
      <c r="AS45" s="66"/>
      <c r="AT45" s="66"/>
      <c r="AU45" s="66"/>
      <c r="AV45" s="66"/>
      <c r="AW45" s="66"/>
      <c r="AX45" s="67"/>
      <c r="AY45" s="65"/>
      <c r="AZ45" s="66"/>
      <c r="BA45" s="68"/>
      <c r="BB45" s="361"/>
      <c r="BC45" s="362"/>
      <c r="BD45" s="363"/>
      <c r="BE45" s="364"/>
      <c r="BF45" s="365"/>
      <c r="BG45" s="366"/>
      <c r="BH45" s="366"/>
      <c r="BI45" s="366"/>
      <c r="BJ45" s="367"/>
    </row>
    <row r="46" spans="2:62" ht="20.25" customHeight="1" x14ac:dyDescent="0.4">
      <c r="B46" s="375"/>
      <c r="C46" s="378"/>
      <c r="D46" s="379"/>
      <c r="E46" s="90"/>
      <c r="F46" s="91">
        <f>C45</f>
        <v>0</v>
      </c>
      <c r="G46" s="90"/>
      <c r="H46" s="91">
        <f>I45</f>
        <v>0</v>
      </c>
      <c r="I46" s="382"/>
      <c r="J46" s="383"/>
      <c r="K46" s="386"/>
      <c r="L46" s="387"/>
      <c r="M46" s="387"/>
      <c r="N46" s="379"/>
      <c r="O46" s="358"/>
      <c r="P46" s="359"/>
      <c r="Q46" s="359"/>
      <c r="R46" s="359"/>
      <c r="S46" s="360"/>
      <c r="T46" s="115" t="s">
        <v>106</v>
      </c>
      <c r="U46" s="79"/>
      <c r="V46" s="116"/>
      <c r="W46" s="95" t="str">
        <f>IF(W45="","",VLOOKUP(W45,'シフト記号表 (3)'!$C$6:$L$47,10,FALSE))</f>
        <v/>
      </c>
      <c r="X46" s="96" t="str">
        <f>IF(X45="","",VLOOKUP(X45,'シフト記号表 (3)'!$C$6:$L$47,10,FALSE))</f>
        <v/>
      </c>
      <c r="Y46" s="96" t="str">
        <f>IF(Y45="","",VLOOKUP(Y45,'シフト記号表 (3)'!$C$6:$L$47,10,FALSE))</f>
        <v/>
      </c>
      <c r="Z46" s="96" t="str">
        <f>IF(Z45="","",VLOOKUP(Z45,'シフト記号表 (3)'!$C$6:$L$47,10,FALSE))</f>
        <v/>
      </c>
      <c r="AA46" s="96" t="str">
        <f>IF(AA45="","",VLOOKUP(AA45,'シフト記号表 (3)'!$C$6:$L$47,10,FALSE))</f>
        <v/>
      </c>
      <c r="AB46" s="96" t="str">
        <f>IF(AB45="","",VLOOKUP(AB45,'シフト記号表 (3)'!$C$6:$L$47,10,FALSE))</f>
        <v/>
      </c>
      <c r="AC46" s="97" t="str">
        <f>IF(AC45="","",VLOOKUP(AC45,'シフト記号表 (3)'!$C$6:$L$47,10,FALSE))</f>
        <v/>
      </c>
      <c r="AD46" s="95" t="str">
        <f>IF(AD45="","",VLOOKUP(AD45,'シフト記号表 (3)'!$C$6:$L$47,10,FALSE))</f>
        <v/>
      </c>
      <c r="AE46" s="96" t="str">
        <f>IF(AE45="","",VLOOKUP(AE45,'シフト記号表 (3)'!$C$6:$L$47,10,FALSE))</f>
        <v/>
      </c>
      <c r="AF46" s="96" t="str">
        <f>IF(AF45="","",VLOOKUP(AF45,'シフト記号表 (3)'!$C$6:$L$47,10,FALSE))</f>
        <v/>
      </c>
      <c r="AG46" s="96" t="str">
        <f>IF(AG45="","",VLOOKUP(AG45,'シフト記号表 (3)'!$C$6:$L$47,10,FALSE))</f>
        <v/>
      </c>
      <c r="AH46" s="96" t="str">
        <f>IF(AH45="","",VLOOKUP(AH45,'シフト記号表 (3)'!$C$6:$L$47,10,FALSE))</f>
        <v/>
      </c>
      <c r="AI46" s="96" t="str">
        <f>IF(AI45="","",VLOOKUP(AI45,'シフト記号表 (3)'!$C$6:$L$47,10,FALSE))</f>
        <v/>
      </c>
      <c r="AJ46" s="97" t="str">
        <f>IF(AJ45="","",VLOOKUP(AJ45,'シフト記号表 (3)'!$C$6:$L$47,10,FALSE))</f>
        <v/>
      </c>
      <c r="AK46" s="95" t="str">
        <f>IF(AK45="","",VLOOKUP(AK45,'シフト記号表 (3)'!$C$6:$L$47,10,FALSE))</f>
        <v/>
      </c>
      <c r="AL46" s="96" t="str">
        <f>IF(AL45="","",VLOOKUP(AL45,'シフト記号表 (3)'!$C$6:$L$47,10,FALSE))</f>
        <v/>
      </c>
      <c r="AM46" s="96" t="str">
        <f>IF(AM45="","",VLOOKUP(AM45,'シフト記号表 (3)'!$C$6:$L$47,10,FALSE))</f>
        <v/>
      </c>
      <c r="AN46" s="96" t="str">
        <f>IF(AN45="","",VLOOKUP(AN45,'シフト記号表 (3)'!$C$6:$L$47,10,FALSE))</f>
        <v/>
      </c>
      <c r="AO46" s="96" t="str">
        <f>IF(AO45="","",VLOOKUP(AO45,'シフト記号表 (3)'!$C$6:$L$47,10,FALSE))</f>
        <v/>
      </c>
      <c r="AP46" s="96" t="str">
        <f>IF(AP45="","",VLOOKUP(AP45,'シフト記号表 (3)'!$C$6:$L$47,10,FALSE))</f>
        <v/>
      </c>
      <c r="AQ46" s="97" t="str">
        <f>IF(AQ45="","",VLOOKUP(AQ45,'シフト記号表 (3)'!$C$6:$L$47,10,FALSE))</f>
        <v/>
      </c>
      <c r="AR46" s="95" t="str">
        <f>IF(AR45="","",VLOOKUP(AR45,'シフト記号表 (3)'!$C$6:$L$47,10,FALSE))</f>
        <v/>
      </c>
      <c r="AS46" s="96" t="str">
        <f>IF(AS45="","",VLOOKUP(AS45,'シフト記号表 (3)'!$C$6:$L$47,10,FALSE))</f>
        <v/>
      </c>
      <c r="AT46" s="96" t="str">
        <f>IF(AT45="","",VLOOKUP(AT45,'シフト記号表 (3)'!$C$6:$L$47,10,FALSE))</f>
        <v/>
      </c>
      <c r="AU46" s="96" t="str">
        <f>IF(AU45="","",VLOOKUP(AU45,'シフト記号表 (3)'!$C$6:$L$47,10,FALSE))</f>
        <v/>
      </c>
      <c r="AV46" s="96" t="str">
        <f>IF(AV45="","",VLOOKUP(AV45,'シフト記号表 (3)'!$C$6:$L$47,10,FALSE))</f>
        <v/>
      </c>
      <c r="AW46" s="96" t="str">
        <f>IF(AW45="","",VLOOKUP(AW45,'シフト記号表 (3)'!$C$6:$L$47,10,FALSE))</f>
        <v/>
      </c>
      <c r="AX46" s="97" t="str">
        <f>IF(AX45="","",VLOOKUP(AX45,'シフト記号表 (3)'!$C$6:$L$47,10,FALSE))</f>
        <v/>
      </c>
      <c r="AY46" s="95" t="str">
        <f>IF(AY45="","",VLOOKUP(AY45,'シフト記号表 (3)'!$C$6:$L$47,10,FALSE))</f>
        <v/>
      </c>
      <c r="AZ46" s="96" t="str">
        <f>IF(AZ45="","",VLOOKUP(AZ45,'シフト記号表 (3)'!$C$6:$L$47,10,FALSE))</f>
        <v/>
      </c>
      <c r="BA46" s="96" t="str">
        <f>IF(BA45="","",VLOOKUP(BA45,'シフト記号表 (3)'!$C$6:$L$47,10,FALSE))</f>
        <v/>
      </c>
      <c r="BB46" s="371">
        <f>IF($BE$3="４週",SUM(W46:AX46),IF($BE$3="暦月",SUM(W46:BA46),""))</f>
        <v>0</v>
      </c>
      <c r="BC46" s="372"/>
      <c r="BD46" s="373">
        <f>IF($BE$3="４週",BB46/4,IF($BE$3="暦月",(BB46/($BE$8/7)),""))</f>
        <v>0</v>
      </c>
      <c r="BE46" s="372"/>
      <c r="BF46" s="368"/>
      <c r="BG46" s="369"/>
      <c r="BH46" s="369"/>
      <c r="BI46" s="369"/>
      <c r="BJ46" s="370"/>
    </row>
    <row r="47" spans="2:62" ht="20.25" customHeight="1" x14ac:dyDescent="0.4">
      <c r="B47" s="374">
        <f>B45+1</f>
        <v>17</v>
      </c>
      <c r="C47" s="376"/>
      <c r="D47" s="377"/>
      <c r="E47" s="90"/>
      <c r="F47" s="91"/>
      <c r="G47" s="90"/>
      <c r="H47" s="91"/>
      <c r="I47" s="380"/>
      <c r="J47" s="381"/>
      <c r="K47" s="384"/>
      <c r="L47" s="385"/>
      <c r="M47" s="385"/>
      <c r="N47" s="377"/>
      <c r="O47" s="358"/>
      <c r="P47" s="359"/>
      <c r="Q47" s="359"/>
      <c r="R47" s="359"/>
      <c r="S47" s="360"/>
      <c r="T47" s="114" t="s">
        <v>18</v>
      </c>
      <c r="V47" s="78"/>
      <c r="W47" s="65"/>
      <c r="X47" s="66"/>
      <c r="Y47" s="66"/>
      <c r="Z47" s="66"/>
      <c r="AA47" s="66"/>
      <c r="AB47" s="66"/>
      <c r="AC47" s="67"/>
      <c r="AD47" s="65"/>
      <c r="AE47" s="66"/>
      <c r="AF47" s="66"/>
      <c r="AG47" s="66"/>
      <c r="AH47" s="66"/>
      <c r="AI47" s="66"/>
      <c r="AJ47" s="67"/>
      <c r="AK47" s="65"/>
      <c r="AL47" s="66"/>
      <c r="AM47" s="66"/>
      <c r="AN47" s="66"/>
      <c r="AO47" s="66"/>
      <c r="AP47" s="66"/>
      <c r="AQ47" s="67"/>
      <c r="AR47" s="65"/>
      <c r="AS47" s="66"/>
      <c r="AT47" s="66"/>
      <c r="AU47" s="66"/>
      <c r="AV47" s="66"/>
      <c r="AW47" s="66"/>
      <c r="AX47" s="67"/>
      <c r="AY47" s="65"/>
      <c r="AZ47" s="66"/>
      <c r="BA47" s="68"/>
      <c r="BB47" s="361"/>
      <c r="BC47" s="362"/>
      <c r="BD47" s="363"/>
      <c r="BE47" s="364"/>
      <c r="BF47" s="365"/>
      <c r="BG47" s="366"/>
      <c r="BH47" s="366"/>
      <c r="BI47" s="366"/>
      <c r="BJ47" s="367"/>
    </row>
    <row r="48" spans="2:62" ht="20.25" customHeight="1" thickBot="1" x14ac:dyDescent="0.45">
      <c r="B48" s="413"/>
      <c r="C48" s="414"/>
      <c r="D48" s="415"/>
      <c r="E48" s="109"/>
      <c r="F48" s="110">
        <f>C47</f>
        <v>0</v>
      </c>
      <c r="G48" s="109"/>
      <c r="H48" s="110">
        <f>I47</f>
        <v>0</v>
      </c>
      <c r="I48" s="416"/>
      <c r="J48" s="417"/>
      <c r="K48" s="418"/>
      <c r="L48" s="419"/>
      <c r="M48" s="419"/>
      <c r="N48" s="415"/>
      <c r="O48" s="404"/>
      <c r="P48" s="405"/>
      <c r="Q48" s="405"/>
      <c r="R48" s="405"/>
      <c r="S48" s="406"/>
      <c r="T48" s="111" t="s">
        <v>106</v>
      </c>
      <c r="U48" s="112"/>
      <c r="V48" s="113"/>
      <c r="W48" s="98" t="str">
        <f>IF(W47="","",VLOOKUP(W47,'シフト記号表 (3)'!$C$6:$L$47,10,FALSE))</f>
        <v/>
      </c>
      <c r="X48" s="99" t="str">
        <f>IF(X47="","",VLOOKUP(X47,'シフト記号表 (3)'!$C$6:$L$47,10,FALSE))</f>
        <v/>
      </c>
      <c r="Y48" s="99" t="str">
        <f>IF(Y47="","",VLOOKUP(Y47,'シフト記号表 (3)'!$C$6:$L$47,10,FALSE))</f>
        <v/>
      </c>
      <c r="Z48" s="99" t="str">
        <f>IF(Z47="","",VLOOKUP(Z47,'シフト記号表 (3)'!$C$6:$L$47,10,FALSE))</f>
        <v/>
      </c>
      <c r="AA48" s="99" t="str">
        <f>IF(AA47="","",VLOOKUP(AA47,'シフト記号表 (3)'!$C$6:$L$47,10,FALSE))</f>
        <v/>
      </c>
      <c r="AB48" s="99" t="str">
        <f>IF(AB47="","",VLOOKUP(AB47,'シフト記号表 (3)'!$C$6:$L$47,10,FALSE))</f>
        <v/>
      </c>
      <c r="AC48" s="100" t="str">
        <f>IF(AC47="","",VLOOKUP(AC47,'シフト記号表 (3)'!$C$6:$L$47,10,FALSE))</f>
        <v/>
      </c>
      <c r="AD48" s="98" t="str">
        <f>IF(AD47="","",VLOOKUP(AD47,'シフト記号表 (3)'!$C$6:$L$47,10,FALSE))</f>
        <v/>
      </c>
      <c r="AE48" s="99" t="str">
        <f>IF(AE47="","",VLOOKUP(AE47,'シフト記号表 (3)'!$C$6:$L$47,10,FALSE))</f>
        <v/>
      </c>
      <c r="AF48" s="99" t="str">
        <f>IF(AF47="","",VLOOKUP(AF47,'シフト記号表 (3)'!$C$6:$L$47,10,FALSE))</f>
        <v/>
      </c>
      <c r="AG48" s="99" t="str">
        <f>IF(AG47="","",VLOOKUP(AG47,'シフト記号表 (3)'!$C$6:$L$47,10,FALSE))</f>
        <v/>
      </c>
      <c r="AH48" s="99" t="str">
        <f>IF(AH47="","",VLOOKUP(AH47,'シフト記号表 (3)'!$C$6:$L$47,10,FALSE))</f>
        <v/>
      </c>
      <c r="AI48" s="99" t="str">
        <f>IF(AI47="","",VLOOKUP(AI47,'シフト記号表 (3)'!$C$6:$L$47,10,FALSE))</f>
        <v/>
      </c>
      <c r="AJ48" s="100" t="str">
        <f>IF(AJ47="","",VLOOKUP(AJ47,'シフト記号表 (3)'!$C$6:$L$47,10,FALSE))</f>
        <v/>
      </c>
      <c r="AK48" s="98" t="str">
        <f>IF(AK47="","",VLOOKUP(AK47,'シフト記号表 (3)'!$C$6:$L$47,10,FALSE))</f>
        <v/>
      </c>
      <c r="AL48" s="99" t="str">
        <f>IF(AL47="","",VLOOKUP(AL47,'シフト記号表 (3)'!$C$6:$L$47,10,FALSE))</f>
        <v/>
      </c>
      <c r="AM48" s="99" t="str">
        <f>IF(AM47="","",VLOOKUP(AM47,'シフト記号表 (3)'!$C$6:$L$47,10,FALSE))</f>
        <v/>
      </c>
      <c r="AN48" s="99" t="str">
        <f>IF(AN47="","",VLOOKUP(AN47,'シフト記号表 (3)'!$C$6:$L$47,10,FALSE))</f>
        <v/>
      </c>
      <c r="AO48" s="99" t="str">
        <f>IF(AO47="","",VLOOKUP(AO47,'シフト記号表 (3)'!$C$6:$L$47,10,FALSE))</f>
        <v/>
      </c>
      <c r="AP48" s="99" t="str">
        <f>IF(AP47="","",VLOOKUP(AP47,'シフト記号表 (3)'!$C$6:$L$47,10,FALSE))</f>
        <v/>
      </c>
      <c r="AQ48" s="100" t="str">
        <f>IF(AQ47="","",VLOOKUP(AQ47,'シフト記号表 (3)'!$C$6:$L$47,10,FALSE))</f>
        <v/>
      </c>
      <c r="AR48" s="98" t="str">
        <f>IF(AR47="","",VLOOKUP(AR47,'シフト記号表 (3)'!$C$6:$L$47,10,FALSE))</f>
        <v/>
      </c>
      <c r="AS48" s="99" t="str">
        <f>IF(AS47="","",VLOOKUP(AS47,'シフト記号表 (3)'!$C$6:$L$47,10,FALSE))</f>
        <v/>
      </c>
      <c r="AT48" s="99" t="str">
        <f>IF(AT47="","",VLOOKUP(AT47,'シフト記号表 (3)'!$C$6:$L$47,10,FALSE))</f>
        <v/>
      </c>
      <c r="AU48" s="99" t="str">
        <f>IF(AU47="","",VLOOKUP(AU47,'シフト記号表 (3)'!$C$6:$L$47,10,FALSE))</f>
        <v/>
      </c>
      <c r="AV48" s="99" t="str">
        <f>IF(AV47="","",VLOOKUP(AV47,'シフト記号表 (3)'!$C$6:$L$47,10,FALSE))</f>
        <v/>
      </c>
      <c r="AW48" s="99" t="str">
        <f>IF(AW47="","",VLOOKUP(AW47,'シフト記号表 (3)'!$C$6:$L$47,10,FALSE))</f>
        <v/>
      </c>
      <c r="AX48" s="100" t="str">
        <f>IF(AX47="","",VLOOKUP(AX47,'シフト記号表 (3)'!$C$6:$L$47,10,FALSE))</f>
        <v/>
      </c>
      <c r="AY48" s="98" t="str">
        <f>IF(AY47="","",VLOOKUP(AY47,'シフト記号表 (3)'!$C$6:$L$47,10,FALSE))</f>
        <v/>
      </c>
      <c r="AZ48" s="99" t="str">
        <f>IF(AZ47="","",VLOOKUP(AZ47,'シフト記号表 (3)'!$C$6:$L$47,10,FALSE))</f>
        <v/>
      </c>
      <c r="BA48" s="99" t="str">
        <f>IF(BA47="","",VLOOKUP(BA47,'シフト記号表 (3)'!$C$6:$L$47,10,FALSE))</f>
        <v/>
      </c>
      <c r="BB48" s="410">
        <f>IF($BE$3="４週",SUM(W48:AX48),IF($BE$3="暦月",SUM(W48:BA48),""))</f>
        <v>0</v>
      </c>
      <c r="BC48" s="411"/>
      <c r="BD48" s="412">
        <f>IF($BE$3="４週",BB48/4,IF($BE$3="暦月",(BB48/($BE$8/7)),""))</f>
        <v>0</v>
      </c>
      <c r="BE48" s="411"/>
      <c r="BF48" s="407"/>
      <c r="BG48" s="408"/>
      <c r="BH48" s="408"/>
      <c r="BI48" s="408"/>
      <c r="BJ48" s="409"/>
    </row>
    <row r="49" spans="2:62" ht="20.25" customHeight="1" x14ac:dyDescent="0.4">
      <c r="B49" s="29"/>
      <c r="C49" s="36"/>
      <c r="D49" s="36"/>
      <c r="E49" s="36"/>
      <c r="F49" s="36"/>
      <c r="G49" s="36"/>
      <c r="H49" s="36"/>
      <c r="I49" s="101"/>
      <c r="J49" s="101"/>
      <c r="K49" s="36"/>
      <c r="L49" s="36"/>
      <c r="M49" s="36"/>
      <c r="N49" s="36"/>
      <c r="O49" s="102"/>
      <c r="P49" s="102"/>
      <c r="Q49" s="102"/>
      <c r="R49" s="37"/>
      <c r="S49" s="37"/>
      <c r="T49" s="37"/>
      <c r="U49" s="38"/>
      <c r="V49" s="39"/>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1"/>
      <c r="BE49" s="41"/>
      <c r="BF49" s="102"/>
      <c r="BG49" s="102"/>
      <c r="BH49" s="102"/>
      <c r="BI49" s="102"/>
      <c r="BJ49" s="102"/>
    </row>
    <row r="50" spans="2:62" ht="20.25" customHeight="1" x14ac:dyDescent="0.4">
      <c r="B50" s="29"/>
      <c r="C50" s="36"/>
      <c r="D50" s="36"/>
      <c r="E50" s="36"/>
      <c r="F50" s="36"/>
      <c r="G50" s="36"/>
      <c r="H50" s="36"/>
      <c r="I50" s="285"/>
      <c r="J50" s="2" t="s">
        <v>353</v>
      </c>
      <c r="K50" s="2"/>
      <c r="L50" s="2"/>
      <c r="M50" s="2"/>
      <c r="N50" s="2"/>
      <c r="O50" s="2"/>
      <c r="P50" s="2"/>
      <c r="Q50" s="2"/>
      <c r="R50" s="2"/>
      <c r="S50" s="2"/>
      <c r="T50" s="22"/>
      <c r="U50" s="2"/>
      <c r="V50" s="2"/>
      <c r="W50" s="2"/>
      <c r="X50" s="2"/>
      <c r="Y50" s="2"/>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7"/>
      <c r="BE50" s="41"/>
      <c r="BF50" s="102"/>
      <c r="BG50" s="102"/>
      <c r="BH50" s="102"/>
      <c r="BI50" s="102"/>
      <c r="BJ50" s="102"/>
    </row>
    <row r="51" spans="2:62" ht="20.25" customHeight="1" x14ac:dyDescent="0.4">
      <c r="B51" s="29"/>
      <c r="C51" s="36"/>
      <c r="D51" s="36"/>
      <c r="E51" s="36"/>
      <c r="F51" s="36"/>
      <c r="G51" s="36"/>
      <c r="H51" s="36"/>
      <c r="I51" s="285"/>
      <c r="J51" s="2"/>
      <c r="K51" s="2"/>
      <c r="L51" s="2"/>
      <c r="M51" s="2"/>
      <c r="N51" s="2"/>
      <c r="O51" s="2"/>
      <c r="P51" s="2"/>
      <c r="Q51" s="2"/>
      <c r="R51" s="2"/>
      <c r="S51" s="2"/>
      <c r="T51" s="22"/>
      <c r="U51" s="2"/>
      <c r="V51" s="2"/>
      <c r="W51" s="2"/>
      <c r="X51" s="2"/>
      <c r="Y51" s="2"/>
      <c r="Z51" s="286"/>
      <c r="AA51" s="2" t="s">
        <v>289</v>
      </c>
      <c r="AB51" s="2"/>
      <c r="AC51" s="2"/>
      <c r="AD51" s="2"/>
      <c r="AE51" s="2"/>
      <c r="AF51" s="2"/>
      <c r="AG51" s="286"/>
      <c r="AH51" s="286"/>
      <c r="AI51" s="286"/>
      <c r="AJ51" s="286"/>
      <c r="AK51" s="286"/>
      <c r="AL51" s="286"/>
      <c r="AM51" s="286"/>
      <c r="AN51" s="287"/>
      <c r="AO51" s="41"/>
      <c r="AP51" s="646"/>
      <c r="AQ51" s="646"/>
      <c r="AR51" s="646"/>
      <c r="AS51" s="646"/>
      <c r="AT51" s="102"/>
    </row>
    <row r="52" spans="2:62" ht="20.25" customHeight="1" x14ac:dyDescent="0.4">
      <c r="B52" s="29"/>
      <c r="C52" s="36"/>
      <c r="D52" s="36"/>
      <c r="E52" s="36"/>
      <c r="F52" s="36"/>
      <c r="G52" s="36"/>
      <c r="H52" s="36"/>
      <c r="I52" s="285"/>
      <c r="J52" s="2"/>
      <c r="K52" s="647" t="s">
        <v>279</v>
      </c>
      <c r="L52" s="647"/>
      <c r="M52" s="647" t="s">
        <v>280</v>
      </c>
      <c r="N52" s="647"/>
      <c r="O52" s="647"/>
      <c r="P52" s="647"/>
      <c r="Q52" s="2"/>
      <c r="R52" s="437" t="s">
        <v>281</v>
      </c>
      <c r="S52" s="437"/>
      <c r="T52" s="437"/>
      <c r="U52" s="437"/>
      <c r="V52" s="2"/>
      <c r="W52" s="288" t="s">
        <v>282</v>
      </c>
      <c r="X52" s="288"/>
      <c r="Y52" s="2"/>
      <c r="Z52" s="286"/>
      <c r="AA52" s="649" t="s">
        <v>4</v>
      </c>
      <c r="AB52" s="649"/>
      <c r="AC52" s="649" t="s">
        <v>5</v>
      </c>
      <c r="AD52" s="649"/>
      <c r="AE52" s="649"/>
      <c r="AF52" s="649"/>
      <c r="AG52" s="286"/>
      <c r="AH52" s="286"/>
      <c r="AI52" s="286"/>
      <c r="AJ52" s="286"/>
      <c r="AK52" s="286"/>
      <c r="AL52" s="286"/>
      <c r="AM52" s="286"/>
      <c r="AN52" s="287"/>
      <c r="AO52" s="41"/>
      <c r="AP52" s="655"/>
      <c r="AQ52" s="655"/>
      <c r="AR52" s="655"/>
      <c r="AS52" s="655"/>
      <c r="AT52" s="102"/>
    </row>
    <row r="53" spans="2:62" ht="20.25" customHeight="1" x14ac:dyDescent="0.4">
      <c r="B53" s="29"/>
      <c r="C53" s="36"/>
      <c r="D53" s="36"/>
      <c r="E53" s="36"/>
      <c r="F53" s="36"/>
      <c r="G53" s="36"/>
      <c r="H53" s="36"/>
      <c r="I53" s="285"/>
      <c r="J53" s="2"/>
      <c r="K53" s="580"/>
      <c r="L53" s="580"/>
      <c r="M53" s="580" t="s">
        <v>283</v>
      </c>
      <c r="N53" s="580"/>
      <c r="O53" s="580" t="s">
        <v>284</v>
      </c>
      <c r="P53" s="580"/>
      <c r="Q53" s="2"/>
      <c r="R53" s="580" t="s">
        <v>283</v>
      </c>
      <c r="S53" s="580"/>
      <c r="T53" s="580" t="s">
        <v>284</v>
      </c>
      <c r="U53" s="580"/>
      <c r="V53" s="2"/>
      <c r="W53" s="288" t="s">
        <v>285</v>
      </c>
      <c r="X53" s="288"/>
      <c r="Y53" s="2"/>
      <c r="Z53" s="286"/>
      <c r="AA53" s="649" t="s">
        <v>6</v>
      </c>
      <c r="AB53" s="649"/>
      <c r="AC53" s="649" t="s">
        <v>74</v>
      </c>
      <c r="AD53" s="649"/>
      <c r="AE53" s="649"/>
      <c r="AF53" s="649"/>
      <c r="AG53" s="286"/>
      <c r="AH53" s="286"/>
      <c r="AI53" s="286"/>
      <c r="AJ53" s="286"/>
      <c r="AK53" s="286"/>
      <c r="AL53" s="286"/>
      <c r="AM53" s="286"/>
      <c r="AN53" s="287"/>
      <c r="AO53" s="41"/>
      <c r="AP53" s="648"/>
      <c r="AQ53" s="648"/>
      <c r="AR53" s="648"/>
      <c r="AS53" s="648"/>
      <c r="AT53" s="102"/>
    </row>
    <row r="54" spans="2:62" ht="20.25" customHeight="1" x14ac:dyDescent="0.4">
      <c r="B54" s="29"/>
      <c r="C54" s="36"/>
      <c r="D54" s="36"/>
      <c r="E54" s="36"/>
      <c r="F54" s="36"/>
      <c r="G54" s="36"/>
      <c r="H54" s="36"/>
      <c r="I54" s="285"/>
      <c r="J54" s="2"/>
      <c r="K54" s="649" t="s">
        <v>6</v>
      </c>
      <c r="L54" s="649"/>
      <c r="M54" s="650">
        <f>SUMIFS($BB$15:$BB$48,$F$15:$F$48,"看護職員",$H$15:$H$48,"A")</f>
        <v>0</v>
      </c>
      <c r="N54" s="650"/>
      <c r="O54" s="651">
        <f>SUMIFS($BD$15:$BD$48,$F$15:$F$48,"看護職員",$H$15:$H$48,"A")</f>
        <v>0</v>
      </c>
      <c r="P54" s="651"/>
      <c r="Q54" s="289"/>
      <c r="R54" s="652">
        <v>0</v>
      </c>
      <c r="S54" s="652"/>
      <c r="T54" s="652">
        <v>0</v>
      </c>
      <c r="U54" s="652"/>
      <c r="V54" s="289"/>
      <c r="W54" s="653">
        <v>0</v>
      </c>
      <c r="X54" s="654"/>
      <c r="Y54" s="2"/>
      <c r="Z54" s="286"/>
      <c r="AA54" s="649" t="s">
        <v>7</v>
      </c>
      <c r="AB54" s="649"/>
      <c r="AC54" s="649" t="s">
        <v>75</v>
      </c>
      <c r="AD54" s="649"/>
      <c r="AE54" s="649"/>
      <c r="AF54" s="649"/>
      <c r="AG54" s="286"/>
      <c r="AH54" s="286"/>
      <c r="AI54" s="286"/>
      <c r="AJ54" s="286"/>
      <c r="AK54" s="286"/>
      <c r="AL54" s="286"/>
      <c r="AM54" s="286"/>
      <c r="AN54" s="287"/>
      <c r="AO54" s="41"/>
      <c r="AP54" s="290"/>
      <c r="AQ54" s="290"/>
      <c r="AR54" s="290"/>
      <c r="AS54" s="290"/>
      <c r="AT54" s="102"/>
    </row>
    <row r="55" spans="2:62" ht="20.25" customHeight="1" x14ac:dyDescent="0.4">
      <c r="B55" s="29"/>
      <c r="C55" s="36"/>
      <c r="D55" s="36"/>
      <c r="E55" s="36"/>
      <c r="F55" s="36"/>
      <c r="G55" s="36"/>
      <c r="H55" s="36"/>
      <c r="I55" s="285"/>
      <c r="J55" s="2"/>
      <c r="K55" s="649" t="s">
        <v>7</v>
      </c>
      <c r="L55" s="649"/>
      <c r="M55" s="650">
        <f>SUMIFS($BB$15:$BB$48,$F$15:$F$48,"看護職員",$H$15:$H$48,"B")</f>
        <v>0</v>
      </c>
      <c r="N55" s="650"/>
      <c r="O55" s="651">
        <f>SUMIFS($BD$15:$BD$48,$F$15:$F$48,"看護職員",$H$15:$H$48,"B")</f>
        <v>0</v>
      </c>
      <c r="P55" s="651"/>
      <c r="Q55" s="289"/>
      <c r="R55" s="652">
        <v>0</v>
      </c>
      <c r="S55" s="652"/>
      <c r="T55" s="652">
        <v>0</v>
      </c>
      <c r="U55" s="652"/>
      <c r="V55" s="289"/>
      <c r="W55" s="653">
        <v>0</v>
      </c>
      <c r="X55" s="654"/>
      <c r="Y55" s="2"/>
      <c r="Z55" s="286"/>
      <c r="AA55" s="649" t="s">
        <v>8</v>
      </c>
      <c r="AB55" s="649"/>
      <c r="AC55" s="649" t="s">
        <v>76</v>
      </c>
      <c r="AD55" s="649"/>
      <c r="AE55" s="649"/>
      <c r="AF55" s="649"/>
      <c r="AG55" s="286"/>
      <c r="AH55" s="286"/>
      <c r="AI55" s="286"/>
      <c r="AJ55" s="286"/>
      <c r="AK55" s="286"/>
      <c r="AL55" s="286"/>
      <c r="AM55" s="286"/>
      <c r="AN55" s="287"/>
      <c r="AO55" s="41"/>
      <c r="AP55" s="102"/>
      <c r="AQ55" s="102"/>
      <c r="AR55" s="102"/>
      <c r="AS55" s="102"/>
      <c r="AT55" s="102"/>
    </row>
    <row r="56" spans="2:62" ht="20.25" customHeight="1" x14ac:dyDescent="0.4">
      <c r="B56" s="29"/>
      <c r="C56" s="36"/>
      <c r="D56" s="36"/>
      <c r="E56" s="36"/>
      <c r="F56" s="36"/>
      <c r="G56" s="36"/>
      <c r="H56" s="36"/>
      <c r="I56" s="285"/>
      <c r="J56" s="2"/>
      <c r="K56" s="649" t="s">
        <v>8</v>
      </c>
      <c r="L56" s="649"/>
      <c r="M56" s="650">
        <f>SUMIFS($BB$15:$BB$48,$F$15:$F$48,"看護職員",$H$15:$H$48,"C")</f>
        <v>0</v>
      </c>
      <c r="N56" s="650"/>
      <c r="O56" s="651">
        <f>SUMIFS($BD$15:$BD$48,$F$15:$F$48,"看護職員",$H$15:$H$48,"C")</f>
        <v>0</v>
      </c>
      <c r="P56" s="651"/>
      <c r="Q56" s="289"/>
      <c r="R56" s="652">
        <v>0</v>
      </c>
      <c r="S56" s="652"/>
      <c r="T56" s="658">
        <v>0</v>
      </c>
      <c r="U56" s="658"/>
      <c r="V56" s="289"/>
      <c r="W56" s="659" t="s">
        <v>35</v>
      </c>
      <c r="X56" s="660"/>
      <c r="Y56" s="2"/>
      <c r="Z56" s="286"/>
      <c r="AA56" s="649" t="s">
        <v>9</v>
      </c>
      <c r="AB56" s="649"/>
      <c r="AC56" s="649" t="s">
        <v>296</v>
      </c>
      <c r="AD56" s="649"/>
      <c r="AE56" s="649"/>
      <c r="AF56" s="649"/>
      <c r="AG56" s="286"/>
      <c r="AH56" s="286"/>
      <c r="AI56" s="286"/>
      <c r="AJ56" s="286"/>
      <c r="AK56" s="286"/>
      <c r="AL56" s="286"/>
      <c r="AM56" s="286"/>
      <c r="AN56" s="287"/>
      <c r="AO56" s="41"/>
      <c r="AP56" s="102"/>
      <c r="AQ56" s="102"/>
      <c r="AR56" s="102"/>
      <c r="AS56" s="102"/>
      <c r="AT56" s="102"/>
    </row>
    <row r="57" spans="2:62" ht="20.25" customHeight="1" x14ac:dyDescent="0.4">
      <c r="B57" s="29"/>
      <c r="C57" s="36"/>
      <c r="D57" s="36"/>
      <c r="E57" s="36"/>
      <c r="F57" s="36"/>
      <c r="G57" s="36"/>
      <c r="H57" s="36"/>
      <c r="I57" s="285"/>
      <c r="J57" s="2"/>
      <c r="K57" s="649" t="s">
        <v>9</v>
      </c>
      <c r="L57" s="649"/>
      <c r="M57" s="650">
        <f>SUMIFS($BB$15:$BB$48,$F$15:$F$48,"看護職員",$H$15:$H$48,"D")</f>
        <v>0</v>
      </c>
      <c r="N57" s="650"/>
      <c r="O57" s="651">
        <f>SUMIFS($BD$15:$BD$48,$F$15:$F$48,"看護職員",$H$15:$H$48,"D")</f>
        <v>0</v>
      </c>
      <c r="P57" s="651"/>
      <c r="Q57" s="289"/>
      <c r="R57" s="652">
        <v>0</v>
      </c>
      <c r="S57" s="652"/>
      <c r="T57" s="658">
        <v>0</v>
      </c>
      <c r="U57" s="658"/>
      <c r="V57" s="289"/>
      <c r="W57" s="659" t="s">
        <v>35</v>
      </c>
      <c r="X57" s="660"/>
      <c r="Y57" s="2"/>
      <c r="Z57" s="286"/>
      <c r="AA57" s="2"/>
      <c r="AB57" s="2"/>
      <c r="AC57" s="2"/>
      <c r="AD57" s="2"/>
      <c r="AE57" s="2"/>
      <c r="AF57" s="2"/>
      <c r="AG57" s="2"/>
      <c r="AH57" s="2"/>
      <c r="AI57" s="2"/>
      <c r="AJ57" s="2"/>
      <c r="AK57" s="2"/>
      <c r="AL57" s="2"/>
      <c r="AM57" s="2"/>
      <c r="AN57" s="2"/>
      <c r="AP57" s="102"/>
      <c r="AQ57" s="102"/>
      <c r="AR57" s="102"/>
      <c r="AS57" s="102"/>
      <c r="AT57" s="102"/>
    </row>
    <row r="58" spans="2:62" ht="20.25" customHeight="1" x14ac:dyDescent="0.4">
      <c r="B58" s="29"/>
      <c r="C58" s="36"/>
      <c r="D58" s="36"/>
      <c r="E58" s="36"/>
      <c r="F58" s="36"/>
      <c r="G58" s="36"/>
      <c r="H58" s="36"/>
      <c r="I58" s="285"/>
      <c r="J58" s="2"/>
      <c r="K58" s="649" t="s">
        <v>286</v>
      </c>
      <c r="L58" s="649"/>
      <c r="M58" s="650">
        <f>SUM(M54:N57)</f>
        <v>0</v>
      </c>
      <c r="N58" s="650"/>
      <c r="O58" s="651">
        <f>SUM(O54:P57)</f>
        <v>0</v>
      </c>
      <c r="P58" s="651"/>
      <c r="Q58" s="289"/>
      <c r="R58" s="650">
        <f>SUM(R54:S57)</f>
        <v>0</v>
      </c>
      <c r="S58" s="650"/>
      <c r="T58" s="651">
        <f>SUM(T54:U57)</f>
        <v>0</v>
      </c>
      <c r="U58" s="651"/>
      <c r="V58" s="289"/>
      <c r="W58" s="661">
        <f>SUM(W54:X55)</f>
        <v>0</v>
      </c>
      <c r="X58" s="662"/>
      <c r="Y58" s="2"/>
      <c r="Z58" s="286"/>
      <c r="AA58" s="2"/>
      <c r="AB58" s="2"/>
      <c r="AC58" s="2"/>
      <c r="AD58" s="2"/>
      <c r="AE58" s="2"/>
      <c r="AF58" s="2"/>
      <c r="AG58" s="2"/>
      <c r="AH58" s="2"/>
      <c r="AI58" s="2"/>
      <c r="AJ58" s="2"/>
      <c r="AK58" s="2"/>
      <c r="AL58" s="2"/>
      <c r="AM58" s="2"/>
      <c r="AN58" s="2"/>
      <c r="AP58" s="102"/>
      <c r="AQ58" s="102"/>
      <c r="AR58" s="102"/>
      <c r="AS58" s="102"/>
      <c r="AT58" s="102"/>
    </row>
    <row r="59" spans="2:62" ht="20.25" customHeight="1" x14ac:dyDescent="0.4">
      <c r="B59" s="29"/>
      <c r="C59" s="36"/>
      <c r="D59" s="36"/>
      <c r="E59" s="36"/>
      <c r="F59" s="36"/>
      <c r="G59" s="36"/>
      <c r="H59" s="36"/>
      <c r="I59" s="285"/>
      <c r="J59" s="285"/>
      <c r="K59" s="291"/>
      <c r="L59" s="291"/>
      <c r="M59" s="291"/>
      <c r="N59" s="291"/>
      <c r="O59" s="292"/>
      <c r="P59" s="292"/>
      <c r="Q59" s="292"/>
      <c r="R59" s="206"/>
      <c r="S59" s="206"/>
      <c r="T59" s="206"/>
      <c r="U59" s="206"/>
      <c r="V59" s="293"/>
      <c r="W59" s="286"/>
      <c r="X59" s="286"/>
      <c r="Y59" s="286"/>
      <c r="Z59" s="286"/>
      <c r="AA59" s="2"/>
      <c r="AB59" s="2"/>
      <c r="AC59" s="2"/>
      <c r="AD59" s="2"/>
      <c r="AE59" s="2"/>
      <c r="AF59" s="2"/>
      <c r="AG59" s="2"/>
      <c r="AH59" s="2"/>
      <c r="AI59" s="2"/>
      <c r="AJ59" s="2"/>
      <c r="AK59" s="2"/>
      <c r="AL59" s="2"/>
      <c r="AM59" s="2"/>
      <c r="AN59" s="2"/>
      <c r="AP59" s="102"/>
      <c r="AQ59" s="102"/>
      <c r="AR59" s="102"/>
      <c r="AS59" s="102"/>
      <c r="AT59" s="102"/>
    </row>
    <row r="60" spans="2:62" ht="20.25" customHeight="1" x14ac:dyDescent="0.4">
      <c r="B60" s="29"/>
      <c r="C60" s="36"/>
      <c r="D60" s="36"/>
      <c r="E60" s="36"/>
      <c r="F60" s="36"/>
      <c r="G60" s="36"/>
      <c r="H60" s="36"/>
      <c r="I60" s="285"/>
      <c r="J60" s="285"/>
      <c r="K60" s="22" t="s">
        <v>290</v>
      </c>
      <c r="L60" s="2"/>
      <c r="M60" s="2"/>
      <c r="N60" s="2"/>
      <c r="O60" s="2"/>
      <c r="P60" s="2"/>
      <c r="Q60" s="138" t="s">
        <v>291</v>
      </c>
      <c r="R60" s="666" t="s">
        <v>292</v>
      </c>
      <c r="S60" s="667"/>
      <c r="T60" s="138"/>
      <c r="U60" s="138"/>
      <c r="V60" s="2"/>
      <c r="W60" s="2"/>
      <c r="X60" s="2"/>
      <c r="Y60" s="286"/>
      <c r="Z60" s="286"/>
      <c r="AA60" s="2"/>
      <c r="AB60" s="2"/>
      <c r="AC60" s="2"/>
      <c r="AD60" s="2"/>
      <c r="AE60" s="2"/>
      <c r="AF60" s="2"/>
      <c r="AG60" s="2"/>
      <c r="AH60" s="2"/>
      <c r="AI60" s="2"/>
      <c r="AJ60" s="2"/>
      <c r="AK60" s="2"/>
      <c r="AL60" s="2"/>
      <c r="AM60" s="2"/>
      <c r="AN60" s="2"/>
      <c r="AP60" s="102"/>
      <c r="AQ60" s="102"/>
      <c r="AR60" s="102"/>
      <c r="AS60" s="102"/>
      <c r="AT60" s="102"/>
    </row>
    <row r="61" spans="2:62" ht="20.25" customHeight="1" x14ac:dyDescent="0.4">
      <c r="B61" s="29"/>
      <c r="C61" s="36"/>
      <c r="D61" s="36"/>
      <c r="E61" s="36"/>
      <c r="F61" s="36"/>
      <c r="G61" s="36"/>
      <c r="H61" s="36"/>
      <c r="I61" s="285"/>
      <c r="J61" s="285"/>
      <c r="K61" s="2" t="s">
        <v>293</v>
      </c>
      <c r="L61" s="2"/>
      <c r="M61" s="2"/>
      <c r="N61" s="2"/>
      <c r="O61" s="2"/>
      <c r="P61" s="2" t="s">
        <v>294</v>
      </c>
      <c r="Q61" s="2"/>
      <c r="R61" s="2"/>
      <c r="S61" s="2"/>
      <c r="T61" s="22"/>
      <c r="U61" s="2"/>
      <c r="V61" s="2"/>
      <c r="W61" s="2"/>
      <c r="X61" s="2"/>
      <c r="Y61" s="286"/>
      <c r="Z61" s="286"/>
      <c r="AA61" s="2"/>
      <c r="AB61" s="2"/>
      <c r="AC61" s="2"/>
      <c r="AD61" s="2"/>
      <c r="AE61" s="2"/>
      <c r="AF61" s="2"/>
      <c r="AG61" s="2"/>
      <c r="AH61" s="2"/>
      <c r="AI61" s="2"/>
      <c r="AJ61" s="2"/>
      <c r="AK61" s="2"/>
      <c r="AL61" s="2"/>
      <c r="AM61" s="2"/>
      <c r="AN61" s="2"/>
      <c r="AP61" s="102"/>
      <c r="AQ61" s="102"/>
      <c r="AR61" s="102"/>
      <c r="AS61" s="102"/>
      <c r="AT61" s="102"/>
    </row>
    <row r="62" spans="2:62" ht="20.25" customHeight="1" x14ac:dyDescent="0.4">
      <c r="B62" s="29"/>
      <c r="C62" s="36"/>
      <c r="D62" s="36"/>
      <c r="E62" s="36"/>
      <c r="F62" s="36"/>
      <c r="G62" s="36"/>
      <c r="H62" s="36"/>
      <c r="I62" s="285"/>
      <c r="J62" s="285"/>
      <c r="K62" s="2" t="str">
        <f>IF($R$60="週","対象時間数（週平均）","対象時間数（当月合計）")</f>
        <v>対象時間数（週平均）</v>
      </c>
      <c r="L62" s="2"/>
      <c r="M62" s="2"/>
      <c r="N62" s="2"/>
      <c r="O62" s="2"/>
      <c r="P62" s="2" t="str">
        <f>IF($R$60="週","週に勤務すべき時間数","当月に勤務すべき時間数")</f>
        <v>週に勤務すべき時間数</v>
      </c>
      <c r="Q62" s="2"/>
      <c r="R62" s="2"/>
      <c r="S62" s="2"/>
      <c r="T62" s="22"/>
      <c r="U62" s="2" t="s">
        <v>295</v>
      </c>
      <c r="V62" s="2"/>
      <c r="W62" s="2"/>
      <c r="X62" s="2"/>
      <c r="Y62" s="286"/>
      <c r="Z62" s="286"/>
      <c r="AA62" s="2"/>
      <c r="AB62" s="2"/>
      <c r="AC62" s="2"/>
      <c r="AD62" s="2"/>
      <c r="AE62" s="2"/>
      <c r="AF62" s="2"/>
      <c r="AG62" s="2"/>
      <c r="AH62" s="2"/>
      <c r="AI62" s="2"/>
      <c r="AJ62" s="2"/>
      <c r="AK62" s="2"/>
      <c r="AL62" s="2"/>
      <c r="AM62" s="2"/>
      <c r="AN62" s="2"/>
      <c r="AP62" s="102"/>
      <c r="AQ62" s="102"/>
      <c r="AR62" s="102"/>
      <c r="AS62" s="102"/>
      <c r="AT62" s="102"/>
    </row>
    <row r="63" spans="2:62" ht="20.25" customHeight="1" x14ac:dyDescent="0.4">
      <c r="I63" s="2"/>
      <c r="J63" s="2"/>
      <c r="K63" s="670">
        <f>IF($R$60="週",T58,R58)</f>
        <v>0</v>
      </c>
      <c r="L63" s="670"/>
      <c r="M63" s="670"/>
      <c r="N63" s="670"/>
      <c r="O63" s="140" t="s">
        <v>297</v>
      </c>
      <c r="P63" s="649">
        <f>IF($R$60="週",$BA$6,$BE$6)</f>
        <v>40</v>
      </c>
      <c r="Q63" s="649"/>
      <c r="R63" s="649"/>
      <c r="S63" s="649"/>
      <c r="T63" s="140" t="s">
        <v>288</v>
      </c>
      <c r="U63" s="663">
        <f>ROUNDDOWN(K63/P63,1)</f>
        <v>0</v>
      </c>
      <c r="V63" s="663"/>
      <c r="W63" s="663"/>
      <c r="X63" s="663"/>
      <c r="Y63" s="2"/>
      <c r="Z63" s="2"/>
    </row>
    <row r="64" spans="2:62" ht="20.25" customHeight="1" x14ac:dyDescent="0.4">
      <c r="I64" s="2"/>
      <c r="J64" s="2"/>
      <c r="K64" s="2"/>
      <c r="L64" s="2"/>
      <c r="M64" s="2"/>
      <c r="N64" s="2"/>
      <c r="O64" s="2"/>
      <c r="P64" s="2"/>
      <c r="Q64" s="2"/>
      <c r="R64" s="2"/>
      <c r="S64" s="2"/>
      <c r="T64" s="22"/>
      <c r="U64" s="2" t="s">
        <v>298</v>
      </c>
      <c r="V64" s="2"/>
      <c r="W64" s="2"/>
      <c r="X64" s="2"/>
      <c r="Y64" s="2"/>
      <c r="Z64" s="2"/>
    </row>
    <row r="65" spans="9:26" ht="20.25" customHeight="1" x14ac:dyDescent="0.4">
      <c r="I65" s="2"/>
      <c r="J65" s="2"/>
      <c r="K65" s="2" t="s">
        <v>299</v>
      </c>
      <c r="L65" s="2"/>
      <c r="M65" s="2"/>
      <c r="N65" s="2"/>
      <c r="O65" s="2"/>
      <c r="P65" s="2"/>
      <c r="Q65" s="2"/>
      <c r="R65" s="2"/>
      <c r="S65" s="2"/>
      <c r="T65" s="22"/>
      <c r="U65" s="2"/>
      <c r="V65" s="2"/>
      <c r="W65" s="2"/>
      <c r="X65" s="2"/>
      <c r="Y65" s="2"/>
      <c r="Z65" s="2"/>
    </row>
    <row r="66" spans="9:26" ht="20.25" customHeight="1" x14ac:dyDescent="0.4">
      <c r="I66" s="2"/>
      <c r="J66" s="2"/>
      <c r="K66" s="2" t="s">
        <v>282</v>
      </c>
      <c r="L66" s="2"/>
      <c r="M66" s="2"/>
      <c r="N66" s="2"/>
      <c r="O66" s="2"/>
      <c r="P66" s="2"/>
      <c r="Q66" s="2"/>
      <c r="R66" s="2"/>
      <c r="S66" s="2"/>
      <c r="T66" s="22"/>
      <c r="U66" s="647"/>
      <c r="V66" s="647"/>
      <c r="W66" s="647"/>
      <c r="X66" s="647"/>
      <c r="Y66" s="2"/>
      <c r="Z66" s="2"/>
    </row>
    <row r="67" spans="9:26" ht="20.25" customHeight="1" x14ac:dyDescent="0.4">
      <c r="I67" s="2"/>
      <c r="J67" s="2"/>
      <c r="K67" s="2" t="s">
        <v>301</v>
      </c>
      <c r="L67" s="2"/>
      <c r="M67" s="2"/>
      <c r="N67" s="2"/>
      <c r="O67" s="2"/>
      <c r="P67" s="2" t="s">
        <v>302</v>
      </c>
      <c r="Q67" s="2"/>
      <c r="R67" s="2"/>
      <c r="S67" s="2"/>
      <c r="T67" s="2"/>
      <c r="U67" s="580" t="s">
        <v>286</v>
      </c>
      <c r="V67" s="580"/>
      <c r="W67" s="580"/>
      <c r="X67" s="580"/>
      <c r="Y67" s="2"/>
      <c r="Z67" s="2"/>
    </row>
    <row r="68" spans="9:26" ht="20.25" customHeight="1" x14ac:dyDescent="0.4">
      <c r="I68" s="2"/>
      <c r="J68" s="2"/>
      <c r="K68" s="649">
        <f>W58</f>
        <v>0</v>
      </c>
      <c r="L68" s="649"/>
      <c r="M68" s="649"/>
      <c r="N68" s="649"/>
      <c r="O68" s="140" t="s">
        <v>287</v>
      </c>
      <c r="P68" s="663">
        <f>U63</f>
        <v>0</v>
      </c>
      <c r="Q68" s="663"/>
      <c r="R68" s="663"/>
      <c r="S68" s="663"/>
      <c r="T68" s="140" t="s">
        <v>288</v>
      </c>
      <c r="U68" s="656">
        <f>ROUNDDOWN(K68+P68,1)</f>
        <v>0</v>
      </c>
      <c r="V68" s="656"/>
      <c r="W68" s="656"/>
      <c r="X68" s="656"/>
      <c r="Y68" s="206"/>
      <c r="Z68" s="206"/>
    </row>
    <row r="69" spans="9:26" ht="20.25" customHeight="1" x14ac:dyDescent="0.4"/>
    <row r="70" spans="9:26" ht="20.25" customHeight="1" x14ac:dyDescent="0.4"/>
    <row r="71" spans="9:26" ht="20.25" customHeight="1" x14ac:dyDescent="0.4"/>
    <row r="72" spans="9:26" ht="20.25" customHeight="1" x14ac:dyDescent="0.4"/>
    <row r="73" spans="9:26" ht="20.25" customHeight="1" x14ac:dyDescent="0.4"/>
    <row r="74" spans="9:26" ht="20.25" customHeight="1" x14ac:dyDescent="0.4"/>
    <row r="75" spans="9:26" ht="20.25" customHeight="1" x14ac:dyDescent="0.4"/>
    <row r="76" spans="9:26" ht="20.25" customHeight="1" x14ac:dyDescent="0.4"/>
    <row r="77" spans="9:26" ht="20.25" customHeight="1" x14ac:dyDescent="0.4"/>
    <row r="78" spans="9:26" ht="20.25" customHeight="1" x14ac:dyDescent="0.4"/>
    <row r="79" spans="9:26" ht="20.25" customHeight="1" x14ac:dyDescent="0.4"/>
    <row r="80" spans="9:26"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109" spans="43:57" x14ac:dyDescent="0.4">
      <c r="AQ109" s="10"/>
      <c r="AR109" s="10"/>
      <c r="AS109" s="10"/>
      <c r="AT109" s="10"/>
      <c r="AU109" s="10"/>
      <c r="AV109" s="10"/>
      <c r="AW109" s="10"/>
      <c r="AX109" s="10"/>
      <c r="AY109" s="10"/>
      <c r="AZ109" s="10"/>
      <c r="BA109" s="10"/>
      <c r="BB109" s="10"/>
      <c r="BC109" s="10"/>
      <c r="BD109" s="10"/>
      <c r="BE109" s="10"/>
    </row>
    <row r="110" spans="43:57" x14ac:dyDescent="0.4">
      <c r="AQ110" s="10"/>
      <c r="AR110" s="10"/>
      <c r="AS110" s="10"/>
      <c r="AT110" s="10"/>
      <c r="AU110" s="10"/>
      <c r="AV110" s="10"/>
      <c r="AW110" s="10"/>
      <c r="AX110" s="10"/>
      <c r="AY110" s="10"/>
      <c r="AZ110" s="10"/>
      <c r="BA110" s="10"/>
      <c r="BB110" s="10"/>
      <c r="BC110" s="10"/>
      <c r="BD110" s="10"/>
      <c r="BE110" s="10"/>
    </row>
    <row r="115" spans="3:59" x14ac:dyDescent="0.4">
      <c r="C115" s="3"/>
      <c r="D115" s="3"/>
      <c r="E115" s="3"/>
      <c r="F115" s="3"/>
      <c r="G115" s="3"/>
      <c r="H115" s="3"/>
      <c r="I115" s="3"/>
      <c r="J115" s="3"/>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BF115" s="10"/>
      <c r="BG115" s="10"/>
    </row>
    <row r="116" spans="3:59" x14ac:dyDescent="0.4">
      <c r="C116" s="3"/>
      <c r="D116" s="3"/>
      <c r="E116" s="3"/>
      <c r="F116" s="3"/>
      <c r="G116" s="3"/>
      <c r="H116" s="3"/>
      <c r="I116" s="3"/>
      <c r="J116" s="3"/>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BF116" s="10"/>
      <c r="BG116" s="10"/>
    </row>
    <row r="117" spans="3:59" x14ac:dyDescent="0.4">
      <c r="C117" s="11"/>
      <c r="D117" s="11"/>
      <c r="E117" s="11"/>
      <c r="F117" s="11"/>
      <c r="G117" s="11"/>
      <c r="H117" s="11"/>
      <c r="I117" s="11"/>
      <c r="J117" s="11"/>
      <c r="K117" s="3"/>
      <c r="L117" s="3"/>
    </row>
    <row r="118" spans="3:59" x14ac:dyDescent="0.4">
      <c r="C118" s="11"/>
      <c r="D118" s="11"/>
      <c r="E118" s="11"/>
      <c r="F118" s="11"/>
      <c r="G118" s="11"/>
      <c r="H118" s="11"/>
      <c r="I118" s="11"/>
      <c r="J118" s="11"/>
      <c r="K118" s="3"/>
      <c r="L118" s="3"/>
    </row>
    <row r="119" spans="3:59" x14ac:dyDescent="0.4">
      <c r="C119" s="3"/>
      <c r="D119" s="3"/>
      <c r="E119" s="3"/>
      <c r="F119" s="3"/>
      <c r="G119" s="3"/>
      <c r="H119" s="3"/>
      <c r="I119" s="3"/>
      <c r="J119" s="3"/>
    </row>
    <row r="120" spans="3:59" x14ac:dyDescent="0.4">
      <c r="C120" s="3"/>
      <c r="D120" s="3"/>
      <c r="E120" s="3"/>
      <c r="F120" s="3"/>
      <c r="G120" s="3"/>
      <c r="H120" s="3"/>
      <c r="I120" s="3"/>
      <c r="J120" s="3"/>
    </row>
    <row r="121" spans="3:59" x14ac:dyDescent="0.4">
      <c r="C121" s="3"/>
      <c r="D121" s="3"/>
      <c r="E121" s="3"/>
      <c r="F121" s="3"/>
      <c r="G121" s="3"/>
      <c r="H121" s="3"/>
      <c r="I121" s="3"/>
      <c r="J121" s="3"/>
    </row>
    <row r="122" spans="3:59" x14ac:dyDescent="0.4">
      <c r="C122" s="3"/>
      <c r="D122" s="3"/>
      <c r="E122" s="3"/>
      <c r="F122" s="3"/>
      <c r="G122" s="3"/>
      <c r="H122" s="3"/>
      <c r="I122" s="3"/>
      <c r="J122" s="3"/>
    </row>
  </sheetData>
  <sheetProtection insertRows="0" deleteRows="0"/>
  <mergeCells count="253">
    <mergeCell ref="M57:N57"/>
    <mergeCell ref="O57:P57"/>
    <mergeCell ref="R57:S57"/>
    <mergeCell ref="T57:U57"/>
    <mergeCell ref="W57:X57"/>
    <mergeCell ref="K56:L56"/>
    <mergeCell ref="M56:N56"/>
    <mergeCell ref="O56:P56"/>
    <mergeCell ref="R56:S56"/>
    <mergeCell ref="T56:U56"/>
    <mergeCell ref="W56:X56"/>
    <mergeCell ref="O53:P53"/>
    <mergeCell ref="R53:S53"/>
    <mergeCell ref="T53:U53"/>
    <mergeCell ref="AA53:AB53"/>
    <mergeCell ref="AC53:AF53"/>
    <mergeCell ref="AP53:AS53"/>
    <mergeCell ref="K68:N68"/>
    <mergeCell ref="P68:S68"/>
    <mergeCell ref="U68:X68"/>
    <mergeCell ref="R60:S60"/>
    <mergeCell ref="K63:N63"/>
    <mergeCell ref="P63:S63"/>
    <mergeCell ref="U63:X63"/>
    <mergeCell ref="U66:X66"/>
    <mergeCell ref="U67:X67"/>
    <mergeCell ref="K58:L58"/>
    <mergeCell ref="M58:N58"/>
    <mergeCell ref="O58:P58"/>
    <mergeCell ref="R58:S58"/>
    <mergeCell ref="T58:U58"/>
    <mergeCell ref="W58:X58"/>
    <mergeCell ref="AA56:AB56"/>
    <mergeCell ref="AC56:AF56"/>
    <mergeCell ref="K57:L57"/>
    <mergeCell ref="AP51:AS51"/>
    <mergeCell ref="K52:L53"/>
    <mergeCell ref="M52:P52"/>
    <mergeCell ref="R52:U52"/>
    <mergeCell ref="AA52:AB52"/>
    <mergeCell ref="AC52:AF52"/>
    <mergeCell ref="AA54:AB54"/>
    <mergeCell ref="AC54:AF54"/>
    <mergeCell ref="K55:L55"/>
    <mergeCell ref="M55:N55"/>
    <mergeCell ref="O55:P55"/>
    <mergeCell ref="R55:S55"/>
    <mergeCell ref="T55:U55"/>
    <mergeCell ref="W55:X55"/>
    <mergeCell ref="AA55:AB55"/>
    <mergeCell ref="AC55:AF55"/>
    <mergeCell ref="K54:L54"/>
    <mergeCell ref="M54:N54"/>
    <mergeCell ref="O54:P54"/>
    <mergeCell ref="R54:S54"/>
    <mergeCell ref="T54:U54"/>
    <mergeCell ref="W54:X54"/>
    <mergeCell ref="AP52:AS52"/>
    <mergeCell ref="M53:N53"/>
    <mergeCell ref="BD45:BE45"/>
    <mergeCell ref="BF45:BJ46"/>
    <mergeCell ref="BB46:BC46"/>
    <mergeCell ref="BD46:BE46"/>
    <mergeCell ref="B47:B48"/>
    <mergeCell ref="C47:D48"/>
    <mergeCell ref="I47:J48"/>
    <mergeCell ref="K47:N48"/>
    <mergeCell ref="O47:S48"/>
    <mergeCell ref="BB47:BC47"/>
    <mergeCell ref="B45:B46"/>
    <mergeCell ref="C45:D46"/>
    <mergeCell ref="I45:J46"/>
    <mergeCell ref="K45:N46"/>
    <mergeCell ref="O45:S46"/>
    <mergeCell ref="BB45:BC45"/>
    <mergeCell ref="BD47:BE47"/>
    <mergeCell ref="BF47:BJ48"/>
    <mergeCell ref="BB48:BC48"/>
    <mergeCell ref="BD48:BE48"/>
    <mergeCell ref="BD41:BE41"/>
    <mergeCell ref="BF41:BJ42"/>
    <mergeCell ref="BB42:BC42"/>
    <mergeCell ref="BD42:BE42"/>
    <mergeCell ref="B43:B44"/>
    <mergeCell ref="C43:D44"/>
    <mergeCell ref="I43:J44"/>
    <mergeCell ref="K43:N44"/>
    <mergeCell ref="O43:S44"/>
    <mergeCell ref="BB43:BC43"/>
    <mergeCell ref="B41:B42"/>
    <mergeCell ref="C41:D42"/>
    <mergeCell ref="I41:J42"/>
    <mergeCell ref="K41:N42"/>
    <mergeCell ref="O41:S42"/>
    <mergeCell ref="BB41:BC41"/>
    <mergeCell ref="BD43:BE43"/>
    <mergeCell ref="BF43:BJ44"/>
    <mergeCell ref="BB44:BC44"/>
    <mergeCell ref="BD44:BE44"/>
    <mergeCell ref="BD37:BE37"/>
    <mergeCell ref="BF37:BJ38"/>
    <mergeCell ref="BB38:BC38"/>
    <mergeCell ref="BD38:BE38"/>
    <mergeCell ref="B39:B40"/>
    <mergeCell ref="C39:D40"/>
    <mergeCell ref="I39:J40"/>
    <mergeCell ref="K39:N40"/>
    <mergeCell ref="O39:S40"/>
    <mergeCell ref="BB39:BC39"/>
    <mergeCell ref="B37:B38"/>
    <mergeCell ref="C37:D38"/>
    <mergeCell ref="I37:J38"/>
    <mergeCell ref="K37:N38"/>
    <mergeCell ref="O37:S38"/>
    <mergeCell ref="BB37:BC37"/>
    <mergeCell ref="BD39:BE39"/>
    <mergeCell ref="BF39:BJ40"/>
    <mergeCell ref="BB40:BC40"/>
    <mergeCell ref="BD40:BE40"/>
    <mergeCell ref="BD31:BE31"/>
    <mergeCell ref="BF31:BJ32"/>
    <mergeCell ref="BB32:BC32"/>
    <mergeCell ref="BD32:BE32"/>
    <mergeCell ref="BD33:BE33"/>
    <mergeCell ref="BF33:BJ34"/>
    <mergeCell ref="BB34:BC34"/>
    <mergeCell ref="BD34:BE34"/>
    <mergeCell ref="B35:B36"/>
    <mergeCell ref="C35:D36"/>
    <mergeCell ref="I35:J36"/>
    <mergeCell ref="K35:N36"/>
    <mergeCell ref="O35:S36"/>
    <mergeCell ref="BB35:BC35"/>
    <mergeCell ref="B33:B34"/>
    <mergeCell ref="C33:D34"/>
    <mergeCell ref="I33:J34"/>
    <mergeCell ref="K33:N34"/>
    <mergeCell ref="O33:S34"/>
    <mergeCell ref="BB33:BC33"/>
    <mergeCell ref="BD35:BE35"/>
    <mergeCell ref="BF35:BJ36"/>
    <mergeCell ref="BB36:BC36"/>
    <mergeCell ref="BD36:BE36"/>
    <mergeCell ref="B31:B32"/>
    <mergeCell ref="C31:D32"/>
    <mergeCell ref="I31:J32"/>
    <mergeCell ref="K31:N32"/>
    <mergeCell ref="O31:S32"/>
    <mergeCell ref="BB31:BC31"/>
    <mergeCell ref="B29:B30"/>
    <mergeCell ref="C29:D30"/>
    <mergeCell ref="I29:J30"/>
    <mergeCell ref="K29:N30"/>
    <mergeCell ref="O29:S30"/>
    <mergeCell ref="BB29:BC29"/>
    <mergeCell ref="BD27:BE27"/>
    <mergeCell ref="BF27:BJ28"/>
    <mergeCell ref="BB28:BC28"/>
    <mergeCell ref="BD28:BE28"/>
    <mergeCell ref="BD25:BE25"/>
    <mergeCell ref="BD29:BE29"/>
    <mergeCell ref="BF29:BJ30"/>
    <mergeCell ref="BB30:BC30"/>
    <mergeCell ref="BD30:BE30"/>
    <mergeCell ref="B27:B28"/>
    <mergeCell ref="C27:D28"/>
    <mergeCell ref="I27:J28"/>
    <mergeCell ref="K27:N28"/>
    <mergeCell ref="O27:S28"/>
    <mergeCell ref="BB27:BC27"/>
    <mergeCell ref="B25:B26"/>
    <mergeCell ref="C25:D26"/>
    <mergeCell ref="I25:J26"/>
    <mergeCell ref="K25:N26"/>
    <mergeCell ref="O25:S26"/>
    <mergeCell ref="BB25:BC25"/>
    <mergeCell ref="BD21:BE21"/>
    <mergeCell ref="B19:B20"/>
    <mergeCell ref="C19:D20"/>
    <mergeCell ref="I19:J20"/>
    <mergeCell ref="K19:N20"/>
    <mergeCell ref="O19:S20"/>
    <mergeCell ref="BB19:BC19"/>
    <mergeCell ref="BD19:BE19"/>
    <mergeCell ref="BF25:BJ26"/>
    <mergeCell ref="BB26:BC26"/>
    <mergeCell ref="BD26:BE26"/>
    <mergeCell ref="O15:S16"/>
    <mergeCell ref="BB15:BC15"/>
    <mergeCell ref="BF21:BJ22"/>
    <mergeCell ref="BB22:BC22"/>
    <mergeCell ref="BD22:BE22"/>
    <mergeCell ref="B23:B24"/>
    <mergeCell ref="C23:D24"/>
    <mergeCell ref="I23:J24"/>
    <mergeCell ref="K23:N24"/>
    <mergeCell ref="O23:S24"/>
    <mergeCell ref="BB23:BC23"/>
    <mergeCell ref="BF23:BJ24"/>
    <mergeCell ref="BB20:BC20"/>
    <mergeCell ref="BD20:BE20"/>
    <mergeCell ref="B21:B22"/>
    <mergeCell ref="C21:D22"/>
    <mergeCell ref="I21:J22"/>
    <mergeCell ref="K21:N22"/>
    <mergeCell ref="O21:S22"/>
    <mergeCell ref="BB21:BC21"/>
    <mergeCell ref="BF19:BJ20"/>
    <mergeCell ref="BD23:BE23"/>
    <mergeCell ref="BB24:BC24"/>
    <mergeCell ref="BD24:BE24"/>
    <mergeCell ref="B10:B14"/>
    <mergeCell ref="C10:D14"/>
    <mergeCell ref="I10:J14"/>
    <mergeCell ref="K10:N14"/>
    <mergeCell ref="O10:S14"/>
    <mergeCell ref="W10:BA10"/>
    <mergeCell ref="BD17:BE17"/>
    <mergeCell ref="BF17:BJ18"/>
    <mergeCell ref="BB18:BC18"/>
    <mergeCell ref="BD18:BE1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63:N63">
    <cfRule type="expression" dxfId="85" priority="172">
      <formula>INDIRECT(ADDRESS(ROW(),COLUMN()))=TRUNC(INDIRECT(ADDRESS(ROW(),COLUMN())))</formula>
    </cfRule>
  </conditionalFormatting>
  <conditionalFormatting sqref="M54:X58">
    <cfRule type="expression" dxfId="84" priority="173">
      <formula>INDIRECT(ADDRESS(ROW(),COLUMN()))=TRUNC(INDIRECT(ADDRESS(ROW(),COLUMN())))</formula>
    </cfRule>
  </conditionalFormatting>
  <conditionalFormatting sqref="W52:X52 Z52 W61:Z61">
    <cfRule type="expression" dxfId="83" priority="204">
      <formula>OR(#REF!=$B50,#REF!=$B50)</formula>
    </cfRule>
  </conditionalFormatting>
  <conditionalFormatting sqref="W62:Z62">
    <cfRule type="expression" dxfId="82" priority="203">
      <formula>OR(#REF!=$B49,#REF!=$B49)</formula>
    </cfRule>
  </conditionalFormatting>
  <conditionalFormatting sqref="W16:BE16">
    <cfRule type="expression" dxfId="81" priority="170">
      <formula>INDIRECT(ADDRESS(ROW(),COLUMN()))=TRUNC(INDIRECT(ADDRESS(ROW(),COLUMN())))</formula>
    </cfRule>
  </conditionalFormatting>
  <conditionalFormatting sqref="W18:BE18">
    <cfRule type="expression" dxfId="80" priority="171">
      <formula>INDIRECT(ADDRESS(ROW(),COLUMN()))=TRUNC(INDIRECT(ADDRESS(ROW(),COLUMN())))</formula>
    </cfRule>
  </conditionalFormatting>
  <conditionalFormatting sqref="W20:BE20">
    <cfRule type="expression" dxfId="79" priority="169">
      <formula>INDIRECT(ADDRESS(ROW(),COLUMN()))=TRUNC(INDIRECT(ADDRESS(ROW(),COLUMN())))</formula>
    </cfRule>
  </conditionalFormatting>
  <conditionalFormatting sqref="W22:BE22">
    <cfRule type="expression" dxfId="78" priority="168">
      <formula>INDIRECT(ADDRESS(ROW(),COLUMN()))=TRUNC(INDIRECT(ADDRESS(ROW(),COLUMN())))</formula>
    </cfRule>
  </conditionalFormatting>
  <conditionalFormatting sqref="W24:BE24">
    <cfRule type="expression" dxfId="77" priority="167">
      <formula>INDIRECT(ADDRESS(ROW(),COLUMN()))=TRUNC(INDIRECT(ADDRESS(ROW(),COLUMN())))</formula>
    </cfRule>
  </conditionalFormatting>
  <conditionalFormatting sqref="W26:BE26">
    <cfRule type="expression" dxfId="76" priority="166">
      <formula>INDIRECT(ADDRESS(ROW(),COLUMN()))=TRUNC(INDIRECT(ADDRESS(ROW(),COLUMN())))</formula>
    </cfRule>
  </conditionalFormatting>
  <conditionalFormatting sqref="W28:BE28">
    <cfRule type="expression" dxfId="75" priority="165">
      <formula>INDIRECT(ADDRESS(ROW(),COLUMN()))=TRUNC(INDIRECT(ADDRESS(ROW(),COLUMN())))</formula>
    </cfRule>
  </conditionalFormatting>
  <conditionalFormatting sqref="W30:BE30">
    <cfRule type="expression" dxfId="74" priority="164">
      <formula>INDIRECT(ADDRESS(ROW(),COLUMN()))=TRUNC(INDIRECT(ADDRESS(ROW(),COLUMN())))</formula>
    </cfRule>
  </conditionalFormatting>
  <conditionalFormatting sqref="W32:BE32">
    <cfRule type="expression" dxfId="73" priority="163">
      <formula>INDIRECT(ADDRESS(ROW(),COLUMN()))=TRUNC(INDIRECT(ADDRESS(ROW(),COLUMN())))</formula>
    </cfRule>
  </conditionalFormatting>
  <conditionalFormatting sqref="W34:BE34">
    <cfRule type="expression" dxfId="72" priority="162">
      <formula>INDIRECT(ADDRESS(ROW(),COLUMN()))=TRUNC(INDIRECT(ADDRESS(ROW(),COLUMN())))</formula>
    </cfRule>
  </conditionalFormatting>
  <conditionalFormatting sqref="W36:BE36">
    <cfRule type="expression" dxfId="71" priority="161">
      <formula>INDIRECT(ADDRESS(ROW(),COLUMN()))=TRUNC(INDIRECT(ADDRESS(ROW(),COLUMN())))</formula>
    </cfRule>
  </conditionalFormatting>
  <conditionalFormatting sqref="W38:BE38">
    <cfRule type="expression" dxfId="70" priority="160">
      <formula>INDIRECT(ADDRESS(ROW(),COLUMN()))=TRUNC(INDIRECT(ADDRESS(ROW(),COLUMN())))</formula>
    </cfRule>
  </conditionalFormatting>
  <conditionalFormatting sqref="W40:BE40">
    <cfRule type="expression" dxfId="69" priority="159">
      <formula>INDIRECT(ADDRESS(ROW(),COLUMN()))=TRUNC(INDIRECT(ADDRESS(ROW(),COLUMN())))</formula>
    </cfRule>
  </conditionalFormatting>
  <conditionalFormatting sqref="W42:BE42">
    <cfRule type="expression" dxfId="68" priority="158">
      <formula>INDIRECT(ADDRESS(ROW(),COLUMN()))=TRUNC(INDIRECT(ADDRESS(ROW(),COLUMN())))</formula>
    </cfRule>
  </conditionalFormatting>
  <conditionalFormatting sqref="W44:BE44">
    <cfRule type="expression" dxfId="67" priority="157">
      <formula>INDIRECT(ADDRESS(ROW(),COLUMN()))=TRUNC(INDIRECT(ADDRESS(ROW(),COLUMN())))</formula>
    </cfRule>
  </conditionalFormatting>
  <conditionalFormatting sqref="W46:BE46">
    <cfRule type="expression" dxfId="66" priority="156">
      <formula>INDIRECT(ADDRESS(ROW(),COLUMN()))=TRUNC(INDIRECT(ADDRESS(ROW(),COLUMN())))</formula>
    </cfRule>
  </conditionalFormatting>
  <conditionalFormatting sqref="W48:BE48">
    <cfRule type="expression" dxfId="65" priority="155">
      <formula>INDIRECT(ADDRESS(ROW(),COLUMN()))=TRUNC(INDIRECT(ADDRESS(ROW(),COLUMN())))</formula>
    </cfRule>
  </conditionalFormatting>
  <conditionalFormatting sqref="AA55:AK55">
    <cfRule type="expression" dxfId="64" priority="206">
      <formula>OR(#REF!=$B59,#REF!=$B59)</formula>
    </cfRule>
  </conditionalFormatting>
  <conditionalFormatting sqref="AA56:AK56">
    <cfRule type="expression" dxfId="63" priority="205">
      <formula>OR(#REF!=$B49,#REF!=$B49)</formula>
    </cfRule>
  </conditionalFormatting>
  <dataValidations count="10">
    <dataValidation type="list" allowBlank="1" showInputMessage="1" sqref="I15:J48" xr:uid="{71A931D7-E45C-4693-A0F1-BF6C2C4F53D9}">
      <formula1>"A, B, C, D"</formula1>
    </dataValidation>
    <dataValidation type="list" allowBlank="1" showInputMessage="1" sqref="W15:BA15 W17:BA17 W19:BA19 W21:BA21 W23:BA23 W25:BA25 W27:BA27 W29:BA29 W31:BA31 W33:BA33 W35:BA35 W37:BA37 W39:BA39 W41:BA41 W43:BA43 W45:BA45 W47:BA47" xr:uid="{7F82325B-0709-4C3E-8177-870C9A09F84C}">
      <formula1>シフト記号表</formula1>
    </dataValidation>
    <dataValidation type="list" allowBlank="1" showInputMessage="1" sqref="C15:D48" xr:uid="{2CC2911F-0C18-43BD-99DB-AA95B7D5DD1C}">
      <formula1>職種</formula1>
    </dataValidation>
    <dataValidation type="list" allowBlank="1" showInputMessage="1" showErrorMessage="1" sqref="BE4:BH4" xr:uid="{DEA7A4B8-F50C-42E5-9188-2D8BFA4DA91D}">
      <formula1>"予定,実績,予定・実績"</formula1>
    </dataValidation>
    <dataValidation type="decimal" allowBlank="1" showInputMessage="1" showErrorMessage="1" error="入力可能範囲　32～40" sqref="BA6:BB6" xr:uid="{0CCC7948-323D-4C18-9E3F-DAE424662652}">
      <formula1>32</formula1>
      <formula2>40</formula2>
    </dataValidation>
    <dataValidation type="list" allowBlank="1" showInputMessage="1" showErrorMessage="1" sqref="AF3:AF4" xr:uid="{18B7A0C5-48C7-4474-9DB1-5250416D21ED}">
      <formula1>#REF!</formula1>
    </dataValidation>
    <dataValidation type="list" allowBlank="1" showInputMessage="1" showErrorMessage="1" sqref="BE3:BH3" xr:uid="{C5B18E1A-EEE0-4C1F-9A1F-57BA22373197}">
      <formula1>"４週,暦月"</formula1>
    </dataValidation>
    <dataValidation type="list" allowBlank="1" showInputMessage="1" showErrorMessage="1" sqref="R60:S60" xr:uid="{E6B62465-47AF-41AE-A2B1-D5954F11E69E}">
      <formula1>"週,暦月"</formula1>
    </dataValidation>
    <dataValidation type="list" errorStyle="warning" allowBlank="1" showInputMessage="1" error="リストにない場合のみ、入力してください。" sqref="K15:N48" xr:uid="{8FEBA441-10F8-486F-89AA-CFE24CD2C04F}">
      <formula1>INDIRECT(C15)</formula1>
    </dataValidation>
    <dataValidation type="list" errorStyle="information" allowBlank="1" showInputMessage="1" error="プルダウンにないケースは直接入力してください。" sqref="AT1:BI1" xr:uid="{C33271EF-B730-4AE3-A51E-ACFAAE58026D}">
      <formula1>#REF!</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8FF4-8151-40EE-BB7D-43A00F17057A}">
  <sheetPr>
    <pageSetUpPr fitToPage="1"/>
  </sheetPr>
  <dimension ref="B1:N54"/>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3.375" style="46" customWidth="1"/>
    <col min="14" max="14" width="50.625" style="46" customWidth="1"/>
    <col min="15" max="16384" width="9" style="46"/>
  </cols>
  <sheetData>
    <row r="1" spans="2:14" x14ac:dyDescent="0.4">
      <c r="B1" s="44" t="s">
        <v>31</v>
      </c>
    </row>
    <row r="2" spans="2:14" x14ac:dyDescent="0.4">
      <c r="B2" s="47" t="s">
        <v>32</v>
      </c>
      <c r="F2" s="48"/>
      <c r="J2" s="49"/>
    </row>
    <row r="3" spans="2:14" x14ac:dyDescent="0.4">
      <c r="B3" s="48" t="s">
        <v>87</v>
      </c>
      <c r="F3" s="49" t="s">
        <v>88</v>
      </c>
      <c r="J3" s="49"/>
    </row>
    <row r="4" spans="2:14" x14ac:dyDescent="0.4">
      <c r="B4" s="47"/>
      <c r="F4" s="420" t="s">
        <v>33</v>
      </c>
      <c r="G4" s="420"/>
      <c r="H4" s="420"/>
      <c r="I4" s="420"/>
      <c r="J4" s="420"/>
      <c r="K4" s="420"/>
      <c r="L4" s="420"/>
      <c r="N4" s="420" t="s">
        <v>92</v>
      </c>
    </row>
    <row r="5" spans="2:14" x14ac:dyDescent="0.4">
      <c r="B5" s="45" t="s">
        <v>19</v>
      </c>
      <c r="C5" s="45" t="s">
        <v>4</v>
      </c>
      <c r="F5" s="45" t="s">
        <v>93</v>
      </c>
      <c r="G5" s="45"/>
      <c r="H5" s="45" t="s">
        <v>94</v>
      </c>
      <c r="J5" s="45" t="s">
        <v>34</v>
      </c>
      <c r="L5" s="45" t="s">
        <v>33</v>
      </c>
      <c r="N5" s="420"/>
    </row>
    <row r="6" spans="2:14" x14ac:dyDescent="0.4">
      <c r="B6" s="50">
        <v>1</v>
      </c>
      <c r="C6" s="51" t="s">
        <v>37</v>
      </c>
      <c r="D6" s="52" t="str">
        <f>C6</f>
        <v>a</v>
      </c>
      <c r="E6" s="50" t="s">
        <v>16</v>
      </c>
      <c r="F6" s="53"/>
      <c r="G6" s="50" t="s">
        <v>17</v>
      </c>
      <c r="H6" s="53"/>
      <c r="I6" s="54" t="s">
        <v>36</v>
      </c>
      <c r="J6" s="53">
        <v>0</v>
      </c>
      <c r="K6" s="55" t="s">
        <v>2</v>
      </c>
      <c r="L6" s="56" t="str">
        <f>IF(OR(F6="",H6=""),"",(H6+IF(F6&gt;H6,1,0)-F6-J6)*24)</f>
        <v/>
      </c>
      <c r="N6" s="57"/>
    </row>
    <row r="7" spans="2:14" x14ac:dyDescent="0.4">
      <c r="B7" s="50">
        <v>2</v>
      </c>
      <c r="C7" s="51" t="s">
        <v>38</v>
      </c>
      <c r="D7" s="52" t="str">
        <f t="shared" ref="D7:D38" si="0">C7</f>
        <v>b</v>
      </c>
      <c r="E7" s="50" t="s">
        <v>16</v>
      </c>
      <c r="F7" s="53"/>
      <c r="G7" s="50" t="s">
        <v>17</v>
      </c>
      <c r="H7" s="53"/>
      <c r="I7" s="54" t="s">
        <v>36</v>
      </c>
      <c r="J7" s="53">
        <v>0</v>
      </c>
      <c r="K7" s="55" t="s">
        <v>2</v>
      </c>
      <c r="L7" s="56" t="str">
        <f>IF(OR(F7="",H7=""),"",(H7+IF(F7&gt;H7,1,0)-F7-J7)*24)</f>
        <v/>
      </c>
      <c r="N7" s="57"/>
    </row>
    <row r="8" spans="2:14" x14ac:dyDescent="0.4">
      <c r="B8" s="50">
        <v>3</v>
      </c>
      <c r="C8" s="51" t="s">
        <v>39</v>
      </c>
      <c r="D8" s="52" t="str">
        <f t="shared" si="0"/>
        <v>c</v>
      </c>
      <c r="E8" s="50" t="s">
        <v>16</v>
      </c>
      <c r="F8" s="53"/>
      <c r="G8" s="50" t="s">
        <v>17</v>
      </c>
      <c r="H8" s="53"/>
      <c r="I8" s="54" t="s">
        <v>36</v>
      </c>
      <c r="J8" s="53">
        <v>0</v>
      </c>
      <c r="K8" s="55" t="s">
        <v>2</v>
      </c>
      <c r="L8" s="56" t="str">
        <f>IF(OR(F8="",H8=""),"",(H8+IF(F8&gt;H8,1,0)-F8-J8)*24)</f>
        <v/>
      </c>
      <c r="N8" s="57"/>
    </row>
    <row r="9" spans="2:14" x14ac:dyDescent="0.4">
      <c r="B9" s="50">
        <v>4</v>
      </c>
      <c r="C9" s="51" t="s">
        <v>40</v>
      </c>
      <c r="D9" s="52" t="str">
        <f t="shared" si="0"/>
        <v>d</v>
      </c>
      <c r="E9" s="50" t="s">
        <v>16</v>
      </c>
      <c r="F9" s="53"/>
      <c r="G9" s="50" t="s">
        <v>17</v>
      </c>
      <c r="H9" s="53"/>
      <c r="I9" s="54" t="s">
        <v>36</v>
      </c>
      <c r="J9" s="53">
        <v>0</v>
      </c>
      <c r="K9" s="55" t="s">
        <v>2</v>
      </c>
      <c r="L9" s="56" t="str">
        <f>IF(OR(F9="",H9=""),"",(H9+IF(F9&gt;H9,1,0)-F9-J9)*24)</f>
        <v/>
      </c>
      <c r="N9" s="57"/>
    </row>
    <row r="10" spans="2:14" x14ac:dyDescent="0.4">
      <c r="B10" s="50">
        <v>5</v>
      </c>
      <c r="C10" s="51" t="s">
        <v>41</v>
      </c>
      <c r="D10" s="52" t="str">
        <f t="shared" si="0"/>
        <v>e</v>
      </c>
      <c r="E10" s="50" t="s">
        <v>16</v>
      </c>
      <c r="F10" s="53"/>
      <c r="G10" s="50" t="s">
        <v>17</v>
      </c>
      <c r="H10" s="53"/>
      <c r="I10" s="54" t="s">
        <v>36</v>
      </c>
      <c r="J10" s="53">
        <v>0</v>
      </c>
      <c r="K10" s="55" t="s">
        <v>2</v>
      </c>
      <c r="L10" s="56" t="str">
        <f t="shared" ref="L10:L22" si="1">IF(OR(F10="",H10=""),"",(H10+IF(F10&gt;H10,1,0)-F10-J10)*24)</f>
        <v/>
      </c>
      <c r="N10" s="57"/>
    </row>
    <row r="11" spans="2:14" x14ac:dyDescent="0.4">
      <c r="B11" s="50">
        <v>6</v>
      </c>
      <c r="C11" s="51" t="s">
        <v>42</v>
      </c>
      <c r="D11" s="52" t="str">
        <f t="shared" si="0"/>
        <v>f</v>
      </c>
      <c r="E11" s="50" t="s">
        <v>16</v>
      </c>
      <c r="F11" s="53"/>
      <c r="G11" s="50" t="s">
        <v>17</v>
      </c>
      <c r="H11" s="53"/>
      <c r="I11" s="54" t="s">
        <v>36</v>
      </c>
      <c r="J11" s="53">
        <v>0</v>
      </c>
      <c r="K11" s="55" t="s">
        <v>2</v>
      </c>
      <c r="L11" s="56" t="str">
        <f>IF(OR(F11="",H11=""),"",(H11+IF(F11&gt;H11,1,0)-F11-J11)*24)</f>
        <v/>
      </c>
      <c r="N11" s="57"/>
    </row>
    <row r="12" spans="2:14" x14ac:dyDescent="0.4">
      <c r="B12" s="50">
        <v>7</v>
      </c>
      <c r="C12" s="51" t="s">
        <v>43</v>
      </c>
      <c r="D12" s="52" t="str">
        <f t="shared" si="0"/>
        <v>g</v>
      </c>
      <c r="E12" s="50" t="s">
        <v>16</v>
      </c>
      <c r="F12" s="53"/>
      <c r="G12" s="50" t="s">
        <v>17</v>
      </c>
      <c r="H12" s="53"/>
      <c r="I12" s="54" t="s">
        <v>36</v>
      </c>
      <c r="J12" s="53">
        <v>0</v>
      </c>
      <c r="K12" s="55" t="s">
        <v>2</v>
      </c>
      <c r="L12" s="56" t="str">
        <f t="shared" si="1"/>
        <v/>
      </c>
      <c r="N12" s="57"/>
    </row>
    <row r="13" spans="2:14" x14ac:dyDescent="0.4">
      <c r="B13" s="50">
        <v>8</v>
      </c>
      <c r="C13" s="51" t="s">
        <v>44</v>
      </c>
      <c r="D13" s="52" t="str">
        <f t="shared" si="0"/>
        <v>h</v>
      </c>
      <c r="E13" s="50" t="s">
        <v>16</v>
      </c>
      <c r="F13" s="53"/>
      <c r="G13" s="50" t="s">
        <v>17</v>
      </c>
      <c r="H13" s="53"/>
      <c r="I13" s="54" t="s">
        <v>36</v>
      </c>
      <c r="J13" s="53">
        <v>0</v>
      </c>
      <c r="K13" s="55" t="s">
        <v>2</v>
      </c>
      <c r="L13" s="56" t="str">
        <f t="shared" si="1"/>
        <v/>
      </c>
      <c r="N13" s="57"/>
    </row>
    <row r="14" spans="2:14" x14ac:dyDescent="0.4">
      <c r="B14" s="50">
        <v>9</v>
      </c>
      <c r="C14" s="51" t="s">
        <v>45</v>
      </c>
      <c r="D14" s="52" t="str">
        <f t="shared" si="0"/>
        <v>i</v>
      </c>
      <c r="E14" s="50" t="s">
        <v>16</v>
      </c>
      <c r="F14" s="53"/>
      <c r="G14" s="50" t="s">
        <v>17</v>
      </c>
      <c r="H14" s="53"/>
      <c r="I14" s="54" t="s">
        <v>36</v>
      </c>
      <c r="J14" s="53">
        <v>0</v>
      </c>
      <c r="K14" s="55" t="s">
        <v>2</v>
      </c>
      <c r="L14" s="56" t="str">
        <f t="shared" si="1"/>
        <v/>
      </c>
      <c r="N14" s="57"/>
    </row>
    <row r="15" spans="2:14" x14ac:dyDescent="0.4">
      <c r="B15" s="50">
        <v>10</v>
      </c>
      <c r="C15" s="51" t="s">
        <v>46</v>
      </c>
      <c r="D15" s="52" t="str">
        <f t="shared" si="0"/>
        <v>j</v>
      </c>
      <c r="E15" s="50" t="s">
        <v>16</v>
      </c>
      <c r="F15" s="53"/>
      <c r="G15" s="50" t="s">
        <v>17</v>
      </c>
      <c r="H15" s="53"/>
      <c r="I15" s="54" t="s">
        <v>36</v>
      </c>
      <c r="J15" s="53">
        <v>0</v>
      </c>
      <c r="K15" s="55" t="s">
        <v>2</v>
      </c>
      <c r="L15" s="56" t="str">
        <f t="shared" si="1"/>
        <v/>
      </c>
      <c r="N15" s="57"/>
    </row>
    <row r="16" spans="2:14" x14ac:dyDescent="0.4">
      <c r="B16" s="50">
        <v>11</v>
      </c>
      <c r="C16" s="51" t="s">
        <v>47</v>
      </c>
      <c r="D16" s="52" t="str">
        <f t="shared" si="0"/>
        <v>k</v>
      </c>
      <c r="E16" s="50" t="s">
        <v>16</v>
      </c>
      <c r="F16" s="53"/>
      <c r="G16" s="50" t="s">
        <v>17</v>
      </c>
      <c r="H16" s="53"/>
      <c r="I16" s="54" t="s">
        <v>36</v>
      </c>
      <c r="J16" s="53">
        <v>0</v>
      </c>
      <c r="K16" s="55" t="s">
        <v>2</v>
      </c>
      <c r="L16" s="56" t="str">
        <f t="shared" si="1"/>
        <v/>
      </c>
      <c r="N16" s="57"/>
    </row>
    <row r="17" spans="2:14" x14ac:dyDescent="0.4">
      <c r="B17" s="50">
        <v>12</v>
      </c>
      <c r="C17" s="51" t="s">
        <v>48</v>
      </c>
      <c r="D17" s="52" t="str">
        <f t="shared" si="0"/>
        <v>l</v>
      </c>
      <c r="E17" s="50" t="s">
        <v>16</v>
      </c>
      <c r="F17" s="53"/>
      <c r="G17" s="50" t="s">
        <v>17</v>
      </c>
      <c r="H17" s="53"/>
      <c r="I17" s="54" t="s">
        <v>36</v>
      </c>
      <c r="J17" s="53">
        <v>0</v>
      </c>
      <c r="K17" s="55" t="s">
        <v>2</v>
      </c>
      <c r="L17" s="56" t="str">
        <f t="shared" si="1"/>
        <v/>
      </c>
      <c r="N17" s="57"/>
    </row>
    <row r="18" spans="2:14" x14ac:dyDescent="0.4">
      <c r="B18" s="50">
        <v>13</v>
      </c>
      <c r="C18" s="51" t="s">
        <v>49</v>
      </c>
      <c r="D18" s="52" t="str">
        <f t="shared" si="0"/>
        <v>m</v>
      </c>
      <c r="E18" s="50" t="s">
        <v>16</v>
      </c>
      <c r="F18" s="53"/>
      <c r="G18" s="50" t="s">
        <v>17</v>
      </c>
      <c r="H18" s="53"/>
      <c r="I18" s="54" t="s">
        <v>36</v>
      </c>
      <c r="J18" s="53">
        <v>0</v>
      </c>
      <c r="K18" s="55" t="s">
        <v>2</v>
      </c>
      <c r="L18" s="56" t="str">
        <f t="shared" si="1"/>
        <v/>
      </c>
      <c r="N18" s="57"/>
    </row>
    <row r="19" spans="2:14" x14ac:dyDescent="0.4">
      <c r="B19" s="50">
        <v>14</v>
      </c>
      <c r="C19" s="51" t="s">
        <v>50</v>
      </c>
      <c r="D19" s="52" t="str">
        <f t="shared" si="0"/>
        <v>n</v>
      </c>
      <c r="E19" s="50" t="s">
        <v>16</v>
      </c>
      <c r="F19" s="53"/>
      <c r="G19" s="50" t="s">
        <v>17</v>
      </c>
      <c r="H19" s="53"/>
      <c r="I19" s="54" t="s">
        <v>36</v>
      </c>
      <c r="J19" s="53">
        <v>0</v>
      </c>
      <c r="K19" s="55" t="s">
        <v>2</v>
      </c>
      <c r="L19" s="56" t="str">
        <f t="shared" si="1"/>
        <v/>
      </c>
      <c r="N19" s="57"/>
    </row>
    <row r="20" spans="2:14" x14ac:dyDescent="0.4">
      <c r="B20" s="50">
        <v>15</v>
      </c>
      <c r="C20" s="51" t="s">
        <v>51</v>
      </c>
      <c r="D20" s="52" t="str">
        <f t="shared" si="0"/>
        <v>o</v>
      </c>
      <c r="E20" s="50" t="s">
        <v>16</v>
      </c>
      <c r="F20" s="53"/>
      <c r="G20" s="50" t="s">
        <v>17</v>
      </c>
      <c r="H20" s="53"/>
      <c r="I20" s="54" t="s">
        <v>36</v>
      </c>
      <c r="J20" s="53">
        <v>0</v>
      </c>
      <c r="K20" s="55" t="s">
        <v>2</v>
      </c>
      <c r="L20" s="56" t="str">
        <f t="shared" si="1"/>
        <v/>
      </c>
      <c r="N20" s="57"/>
    </row>
    <row r="21" spans="2:14" x14ac:dyDescent="0.4">
      <c r="B21" s="50">
        <v>16</v>
      </c>
      <c r="C21" s="51" t="s">
        <v>52</v>
      </c>
      <c r="D21" s="52" t="str">
        <f t="shared" si="0"/>
        <v>p</v>
      </c>
      <c r="E21" s="50" t="s">
        <v>16</v>
      </c>
      <c r="F21" s="53"/>
      <c r="G21" s="50" t="s">
        <v>17</v>
      </c>
      <c r="H21" s="53"/>
      <c r="I21" s="54" t="s">
        <v>36</v>
      </c>
      <c r="J21" s="53">
        <v>0</v>
      </c>
      <c r="K21" s="55" t="s">
        <v>2</v>
      </c>
      <c r="L21" s="56" t="str">
        <f t="shared" si="1"/>
        <v/>
      </c>
      <c r="N21" s="57"/>
    </row>
    <row r="22" spans="2:14" x14ac:dyDescent="0.4">
      <c r="B22" s="50">
        <v>17</v>
      </c>
      <c r="C22" s="51" t="s">
        <v>53</v>
      </c>
      <c r="D22" s="52" t="str">
        <f t="shared" si="0"/>
        <v>q</v>
      </c>
      <c r="E22" s="50" t="s">
        <v>16</v>
      </c>
      <c r="F22" s="53"/>
      <c r="G22" s="50" t="s">
        <v>17</v>
      </c>
      <c r="H22" s="53"/>
      <c r="I22" s="54" t="s">
        <v>36</v>
      </c>
      <c r="J22" s="53">
        <v>0</v>
      </c>
      <c r="K22" s="55" t="s">
        <v>2</v>
      </c>
      <c r="L22" s="56" t="str">
        <f t="shared" si="1"/>
        <v/>
      </c>
      <c r="N22" s="57"/>
    </row>
    <row r="23" spans="2:14" x14ac:dyDescent="0.4">
      <c r="B23" s="50">
        <v>18</v>
      </c>
      <c r="C23" s="51" t="s">
        <v>54</v>
      </c>
      <c r="D23" s="52" t="str">
        <f t="shared" si="0"/>
        <v>r</v>
      </c>
      <c r="E23" s="50" t="s">
        <v>16</v>
      </c>
      <c r="F23" s="58"/>
      <c r="G23" s="50" t="s">
        <v>17</v>
      </c>
      <c r="H23" s="58"/>
      <c r="I23" s="54" t="s">
        <v>36</v>
      </c>
      <c r="J23" s="58"/>
      <c r="K23" s="55" t="s">
        <v>2</v>
      </c>
      <c r="L23" s="51">
        <v>1</v>
      </c>
      <c r="N23" s="57"/>
    </row>
    <row r="24" spans="2:14" x14ac:dyDescent="0.4">
      <c r="B24" s="50">
        <v>19</v>
      </c>
      <c r="C24" s="51" t="s">
        <v>55</v>
      </c>
      <c r="D24" s="52" t="str">
        <f t="shared" si="0"/>
        <v>s</v>
      </c>
      <c r="E24" s="50" t="s">
        <v>16</v>
      </c>
      <c r="F24" s="58"/>
      <c r="G24" s="50" t="s">
        <v>17</v>
      </c>
      <c r="H24" s="58"/>
      <c r="I24" s="54" t="s">
        <v>36</v>
      </c>
      <c r="J24" s="58"/>
      <c r="K24" s="55" t="s">
        <v>2</v>
      </c>
      <c r="L24" s="51">
        <v>2</v>
      </c>
      <c r="N24" s="57"/>
    </row>
    <row r="25" spans="2:14" x14ac:dyDescent="0.4">
      <c r="B25" s="50">
        <v>20</v>
      </c>
      <c r="C25" s="51" t="s">
        <v>56</v>
      </c>
      <c r="D25" s="52" t="str">
        <f t="shared" si="0"/>
        <v>t</v>
      </c>
      <c r="E25" s="50" t="s">
        <v>16</v>
      </c>
      <c r="F25" s="58"/>
      <c r="G25" s="50" t="s">
        <v>17</v>
      </c>
      <c r="H25" s="58"/>
      <c r="I25" s="54" t="s">
        <v>36</v>
      </c>
      <c r="J25" s="58"/>
      <c r="K25" s="55" t="s">
        <v>2</v>
      </c>
      <c r="L25" s="51">
        <v>3</v>
      </c>
      <c r="N25" s="57"/>
    </row>
    <row r="26" spans="2:14" x14ac:dyDescent="0.4">
      <c r="B26" s="50">
        <v>21</v>
      </c>
      <c r="C26" s="51" t="s">
        <v>57</v>
      </c>
      <c r="D26" s="52" t="str">
        <f t="shared" si="0"/>
        <v>u</v>
      </c>
      <c r="E26" s="50" t="s">
        <v>16</v>
      </c>
      <c r="F26" s="58"/>
      <c r="G26" s="50" t="s">
        <v>17</v>
      </c>
      <c r="H26" s="58"/>
      <c r="I26" s="54" t="s">
        <v>36</v>
      </c>
      <c r="J26" s="58"/>
      <c r="K26" s="55" t="s">
        <v>2</v>
      </c>
      <c r="L26" s="51">
        <v>4</v>
      </c>
      <c r="N26" s="57"/>
    </row>
    <row r="27" spans="2:14" x14ac:dyDescent="0.4">
      <c r="B27" s="50">
        <v>22</v>
      </c>
      <c r="C27" s="51" t="s">
        <v>58</v>
      </c>
      <c r="D27" s="52" t="str">
        <f t="shared" si="0"/>
        <v>v</v>
      </c>
      <c r="E27" s="50" t="s">
        <v>16</v>
      </c>
      <c r="F27" s="58"/>
      <c r="G27" s="50" t="s">
        <v>17</v>
      </c>
      <c r="H27" s="58"/>
      <c r="I27" s="54" t="s">
        <v>36</v>
      </c>
      <c r="J27" s="58"/>
      <c r="K27" s="55" t="s">
        <v>2</v>
      </c>
      <c r="L27" s="51">
        <v>5</v>
      </c>
      <c r="N27" s="57"/>
    </row>
    <row r="28" spans="2:14" x14ac:dyDescent="0.4">
      <c r="B28" s="50">
        <v>23</v>
      </c>
      <c r="C28" s="51" t="s">
        <v>59</v>
      </c>
      <c r="D28" s="52" t="str">
        <f t="shared" si="0"/>
        <v>w</v>
      </c>
      <c r="E28" s="50" t="s">
        <v>16</v>
      </c>
      <c r="F28" s="58"/>
      <c r="G28" s="50" t="s">
        <v>17</v>
      </c>
      <c r="H28" s="58"/>
      <c r="I28" s="54" t="s">
        <v>36</v>
      </c>
      <c r="J28" s="58"/>
      <c r="K28" s="55" t="s">
        <v>2</v>
      </c>
      <c r="L28" s="51">
        <v>6</v>
      </c>
      <c r="N28" s="57"/>
    </row>
    <row r="29" spans="2:14" x14ac:dyDescent="0.4">
      <c r="B29" s="50">
        <v>24</v>
      </c>
      <c r="C29" s="51" t="s">
        <v>60</v>
      </c>
      <c r="D29" s="52" t="str">
        <f t="shared" si="0"/>
        <v>x</v>
      </c>
      <c r="E29" s="50" t="s">
        <v>16</v>
      </c>
      <c r="F29" s="58"/>
      <c r="G29" s="50" t="s">
        <v>17</v>
      </c>
      <c r="H29" s="58"/>
      <c r="I29" s="54" t="s">
        <v>36</v>
      </c>
      <c r="J29" s="58"/>
      <c r="K29" s="55" t="s">
        <v>2</v>
      </c>
      <c r="L29" s="51">
        <v>7</v>
      </c>
      <c r="N29" s="57"/>
    </row>
    <row r="30" spans="2:14" x14ac:dyDescent="0.4">
      <c r="B30" s="50">
        <v>25</v>
      </c>
      <c r="C30" s="51" t="s">
        <v>61</v>
      </c>
      <c r="D30" s="52" t="str">
        <f t="shared" si="0"/>
        <v>y</v>
      </c>
      <c r="E30" s="50" t="s">
        <v>16</v>
      </c>
      <c r="F30" s="58"/>
      <c r="G30" s="50" t="s">
        <v>17</v>
      </c>
      <c r="H30" s="58"/>
      <c r="I30" s="54" t="s">
        <v>36</v>
      </c>
      <c r="J30" s="58"/>
      <c r="K30" s="55" t="s">
        <v>2</v>
      </c>
      <c r="L30" s="51">
        <v>8</v>
      </c>
      <c r="N30" s="57"/>
    </row>
    <row r="31" spans="2:14" x14ac:dyDescent="0.4">
      <c r="B31" s="50">
        <v>26</v>
      </c>
      <c r="C31" s="51" t="s">
        <v>62</v>
      </c>
      <c r="D31" s="52" t="str">
        <f t="shared" si="0"/>
        <v>z</v>
      </c>
      <c r="E31" s="50" t="s">
        <v>16</v>
      </c>
      <c r="F31" s="58"/>
      <c r="G31" s="50" t="s">
        <v>17</v>
      </c>
      <c r="H31" s="58"/>
      <c r="I31" s="54" t="s">
        <v>36</v>
      </c>
      <c r="J31" s="58"/>
      <c r="K31" s="55" t="s">
        <v>2</v>
      </c>
      <c r="L31" s="51">
        <v>1</v>
      </c>
      <c r="N31" s="57"/>
    </row>
    <row r="32" spans="2:14" x14ac:dyDescent="0.4">
      <c r="B32" s="50">
        <v>27</v>
      </c>
      <c r="C32" s="51" t="s">
        <v>60</v>
      </c>
      <c r="D32" s="52" t="str">
        <f t="shared" si="0"/>
        <v>x</v>
      </c>
      <c r="E32" s="50" t="s">
        <v>16</v>
      </c>
      <c r="F32" s="58"/>
      <c r="G32" s="50" t="s">
        <v>17</v>
      </c>
      <c r="H32" s="58"/>
      <c r="I32" s="54" t="s">
        <v>36</v>
      </c>
      <c r="J32" s="58"/>
      <c r="K32" s="55" t="s">
        <v>2</v>
      </c>
      <c r="L32" s="51">
        <v>2</v>
      </c>
      <c r="N32" s="57"/>
    </row>
    <row r="33" spans="2:14" x14ac:dyDescent="0.4">
      <c r="B33" s="50">
        <v>28</v>
      </c>
      <c r="C33" s="51" t="s">
        <v>63</v>
      </c>
      <c r="D33" s="52" t="str">
        <f t="shared" si="0"/>
        <v>aa</v>
      </c>
      <c r="E33" s="50" t="s">
        <v>16</v>
      </c>
      <c r="F33" s="58"/>
      <c r="G33" s="50" t="s">
        <v>17</v>
      </c>
      <c r="H33" s="58"/>
      <c r="I33" s="54" t="s">
        <v>36</v>
      </c>
      <c r="J33" s="58"/>
      <c r="K33" s="55" t="s">
        <v>2</v>
      </c>
      <c r="L33" s="51">
        <v>3</v>
      </c>
      <c r="N33" s="57"/>
    </row>
    <row r="34" spans="2:14" x14ac:dyDescent="0.4">
      <c r="B34" s="50">
        <v>29</v>
      </c>
      <c r="C34" s="51" t="s">
        <v>64</v>
      </c>
      <c r="D34" s="52" t="str">
        <f t="shared" si="0"/>
        <v>ab</v>
      </c>
      <c r="E34" s="50" t="s">
        <v>16</v>
      </c>
      <c r="F34" s="58"/>
      <c r="G34" s="50" t="s">
        <v>17</v>
      </c>
      <c r="H34" s="58"/>
      <c r="I34" s="54" t="s">
        <v>36</v>
      </c>
      <c r="J34" s="58"/>
      <c r="K34" s="55" t="s">
        <v>2</v>
      </c>
      <c r="L34" s="51">
        <v>4</v>
      </c>
      <c r="N34" s="57"/>
    </row>
    <row r="35" spans="2:14" x14ac:dyDescent="0.4">
      <c r="B35" s="50">
        <v>30</v>
      </c>
      <c r="C35" s="51" t="s">
        <v>65</v>
      </c>
      <c r="D35" s="52" t="str">
        <f t="shared" si="0"/>
        <v>ac</v>
      </c>
      <c r="E35" s="50" t="s">
        <v>16</v>
      </c>
      <c r="F35" s="58"/>
      <c r="G35" s="50" t="s">
        <v>17</v>
      </c>
      <c r="H35" s="58"/>
      <c r="I35" s="54" t="s">
        <v>36</v>
      </c>
      <c r="J35" s="58"/>
      <c r="K35" s="55" t="s">
        <v>2</v>
      </c>
      <c r="L35" s="51">
        <v>5</v>
      </c>
      <c r="N35" s="57"/>
    </row>
    <row r="36" spans="2:14" x14ac:dyDescent="0.4">
      <c r="B36" s="50">
        <v>31</v>
      </c>
      <c r="C36" s="51" t="s">
        <v>66</v>
      </c>
      <c r="D36" s="52" t="str">
        <f t="shared" si="0"/>
        <v>ad</v>
      </c>
      <c r="E36" s="50" t="s">
        <v>16</v>
      </c>
      <c r="F36" s="58"/>
      <c r="G36" s="50" t="s">
        <v>17</v>
      </c>
      <c r="H36" s="58"/>
      <c r="I36" s="54" t="s">
        <v>36</v>
      </c>
      <c r="J36" s="58"/>
      <c r="K36" s="55" t="s">
        <v>2</v>
      </c>
      <c r="L36" s="51">
        <v>6</v>
      </c>
      <c r="N36" s="57"/>
    </row>
    <row r="37" spans="2:14" x14ac:dyDescent="0.4">
      <c r="B37" s="50">
        <v>32</v>
      </c>
      <c r="C37" s="51" t="s">
        <v>67</v>
      </c>
      <c r="D37" s="52" t="str">
        <f t="shared" si="0"/>
        <v>ae</v>
      </c>
      <c r="E37" s="50" t="s">
        <v>16</v>
      </c>
      <c r="F37" s="58"/>
      <c r="G37" s="50" t="s">
        <v>17</v>
      </c>
      <c r="H37" s="58"/>
      <c r="I37" s="54" t="s">
        <v>36</v>
      </c>
      <c r="J37" s="58"/>
      <c r="K37" s="55" t="s">
        <v>2</v>
      </c>
      <c r="L37" s="51">
        <v>7</v>
      </c>
      <c r="N37" s="57"/>
    </row>
    <row r="38" spans="2:14" x14ac:dyDescent="0.4">
      <c r="B38" s="50">
        <v>33</v>
      </c>
      <c r="C38" s="51" t="s">
        <v>68</v>
      </c>
      <c r="D38" s="52" t="str">
        <f t="shared" si="0"/>
        <v>af</v>
      </c>
      <c r="E38" s="50" t="s">
        <v>16</v>
      </c>
      <c r="F38" s="58"/>
      <c r="G38" s="50" t="s">
        <v>17</v>
      </c>
      <c r="H38" s="58"/>
      <c r="I38" s="54" t="s">
        <v>36</v>
      </c>
      <c r="J38" s="58"/>
      <c r="K38" s="55" t="s">
        <v>2</v>
      </c>
      <c r="L38" s="51">
        <v>8</v>
      </c>
      <c r="N38" s="57"/>
    </row>
    <row r="39" spans="2:14" x14ac:dyDescent="0.4">
      <c r="B39" s="50">
        <v>34</v>
      </c>
      <c r="C39" s="59" t="s">
        <v>70</v>
      </c>
      <c r="D39" s="52"/>
      <c r="E39" s="50" t="s">
        <v>16</v>
      </c>
      <c r="F39" s="53"/>
      <c r="G39" s="50" t="s">
        <v>17</v>
      </c>
      <c r="H39" s="53"/>
      <c r="I39" s="54" t="s">
        <v>36</v>
      </c>
      <c r="J39" s="53">
        <v>0</v>
      </c>
      <c r="K39" s="55" t="s">
        <v>2</v>
      </c>
      <c r="L39" s="56" t="str">
        <f t="shared" ref="L39:L40" si="2">IF(OR(F39="",H39=""),"",(H39+IF(F39&gt;H39,1,0)-F39-J39)*24)</f>
        <v/>
      </c>
      <c r="N39" s="57"/>
    </row>
    <row r="40" spans="2:14" x14ac:dyDescent="0.4">
      <c r="B40" s="50"/>
      <c r="C40" s="60" t="s">
        <v>35</v>
      </c>
      <c r="D40" s="52"/>
      <c r="E40" s="50" t="s">
        <v>16</v>
      </c>
      <c r="F40" s="53"/>
      <c r="G40" s="50" t="s">
        <v>17</v>
      </c>
      <c r="H40" s="53"/>
      <c r="I40" s="54" t="s">
        <v>36</v>
      </c>
      <c r="J40" s="53">
        <v>0</v>
      </c>
      <c r="K40" s="55" t="s">
        <v>2</v>
      </c>
      <c r="L40" s="56" t="str">
        <f t="shared" si="2"/>
        <v/>
      </c>
      <c r="N40" s="57"/>
    </row>
    <row r="41" spans="2:14" x14ac:dyDescent="0.4">
      <c r="B41" s="50"/>
      <c r="C41" s="61" t="s">
        <v>35</v>
      </c>
      <c r="D41" s="52" t="str">
        <f>C39</f>
        <v>ag</v>
      </c>
      <c r="E41" s="50" t="s">
        <v>16</v>
      </c>
      <c r="F41" s="53" t="s">
        <v>35</v>
      </c>
      <c r="G41" s="50" t="s">
        <v>17</v>
      </c>
      <c r="H41" s="53" t="s">
        <v>35</v>
      </c>
      <c r="I41" s="54" t="s">
        <v>36</v>
      </c>
      <c r="J41" s="53" t="s">
        <v>35</v>
      </c>
      <c r="K41" s="55" t="s">
        <v>2</v>
      </c>
      <c r="L41" s="56" t="str">
        <f>IF(OR(L39="",L40=""),"",L39+L40)</f>
        <v/>
      </c>
      <c r="N41" s="57" t="s">
        <v>95</v>
      </c>
    </row>
    <row r="42" spans="2:14" x14ac:dyDescent="0.4">
      <c r="B42" s="50"/>
      <c r="C42" s="59" t="s">
        <v>96</v>
      </c>
      <c r="D42" s="52"/>
      <c r="E42" s="50" t="s">
        <v>16</v>
      </c>
      <c r="F42" s="53"/>
      <c r="G42" s="50" t="s">
        <v>17</v>
      </c>
      <c r="H42" s="53"/>
      <c r="I42" s="54" t="s">
        <v>36</v>
      </c>
      <c r="J42" s="53">
        <v>0</v>
      </c>
      <c r="K42" s="55" t="s">
        <v>2</v>
      </c>
      <c r="L42" s="56" t="str">
        <f t="shared" ref="L42:L43" si="3">IF(OR(F42="",H42=""),"",(H42+IF(F42&gt;H42,1,0)-F42-J42)*24)</f>
        <v/>
      </c>
      <c r="N42" s="57"/>
    </row>
    <row r="43" spans="2:14" x14ac:dyDescent="0.4">
      <c r="B43" s="50">
        <v>35</v>
      </c>
      <c r="C43" s="60" t="s">
        <v>35</v>
      </c>
      <c r="D43" s="52"/>
      <c r="E43" s="50" t="s">
        <v>16</v>
      </c>
      <c r="F43" s="53"/>
      <c r="G43" s="50" t="s">
        <v>17</v>
      </c>
      <c r="H43" s="53"/>
      <c r="I43" s="54" t="s">
        <v>36</v>
      </c>
      <c r="J43" s="53">
        <v>0</v>
      </c>
      <c r="K43" s="55" t="s">
        <v>2</v>
      </c>
      <c r="L43" s="56" t="str">
        <f t="shared" si="3"/>
        <v/>
      </c>
      <c r="N43" s="57"/>
    </row>
    <row r="44" spans="2:14" x14ac:dyDescent="0.4">
      <c r="B44" s="50"/>
      <c r="C44" s="61" t="s">
        <v>35</v>
      </c>
      <c r="D44" s="52" t="str">
        <f>C42</f>
        <v>ah</v>
      </c>
      <c r="E44" s="50" t="s">
        <v>16</v>
      </c>
      <c r="F44" s="53" t="s">
        <v>35</v>
      </c>
      <c r="G44" s="50" t="s">
        <v>17</v>
      </c>
      <c r="H44" s="53" t="s">
        <v>35</v>
      </c>
      <c r="I44" s="54" t="s">
        <v>36</v>
      </c>
      <c r="J44" s="53" t="s">
        <v>35</v>
      </c>
      <c r="K44" s="55" t="s">
        <v>2</v>
      </c>
      <c r="L44" s="56" t="str">
        <f>IF(OR(L42="",L43=""),"",L42+L43)</f>
        <v/>
      </c>
      <c r="N44" s="57" t="s">
        <v>97</v>
      </c>
    </row>
    <row r="45" spans="2:14" x14ac:dyDescent="0.4">
      <c r="B45" s="50"/>
      <c r="C45" s="59" t="s">
        <v>98</v>
      </c>
      <c r="D45" s="52"/>
      <c r="E45" s="50" t="s">
        <v>16</v>
      </c>
      <c r="F45" s="53"/>
      <c r="G45" s="50" t="s">
        <v>17</v>
      </c>
      <c r="H45" s="53"/>
      <c r="I45" s="54" t="s">
        <v>36</v>
      </c>
      <c r="J45" s="53">
        <v>0</v>
      </c>
      <c r="K45" s="55" t="s">
        <v>2</v>
      </c>
      <c r="L45" s="56" t="str">
        <f t="shared" ref="L45:L46" si="4">IF(OR(F45="",H45=""),"",(H45+IF(F45&gt;H45,1,0)-F45-J45)*24)</f>
        <v/>
      </c>
      <c r="N45" s="57"/>
    </row>
    <row r="46" spans="2:14" x14ac:dyDescent="0.4">
      <c r="B46" s="50">
        <v>36</v>
      </c>
      <c r="C46" s="60" t="s">
        <v>35</v>
      </c>
      <c r="D46" s="52"/>
      <c r="E46" s="50" t="s">
        <v>16</v>
      </c>
      <c r="F46" s="53"/>
      <c r="G46" s="50" t="s">
        <v>17</v>
      </c>
      <c r="H46" s="53"/>
      <c r="I46" s="54" t="s">
        <v>36</v>
      </c>
      <c r="J46" s="53">
        <v>0</v>
      </c>
      <c r="K46" s="55" t="s">
        <v>2</v>
      </c>
      <c r="L46" s="56" t="str">
        <f t="shared" si="4"/>
        <v/>
      </c>
      <c r="N46" s="57"/>
    </row>
    <row r="47" spans="2:14" x14ac:dyDescent="0.4">
      <c r="B47" s="50"/>
      <c r="C47" s="61" t="s">
        <v>35</v>
      </c>
      <c r="D47" s="52" t="str">
        <f>C45</f>
        <v>ai</v>
      </c>
      <c r="E47" s="50" t="s">
        <v>16</v>
      </c>
      <c r="F47" s="53" t="s">
        <v>35</v>
      </c>
      <c r="G47" s="50" t="s">
        <v>17</v>
      </c>
      <c r="H47" s="53" t="s">
        <v>35</v>
      </c>
      <c r="I47" s="54" t="s">
        <v>36</v>
      </c>
      <c r="J47" s="53" t="s">
        <v>35</v>
      </c>
      <c r="K47" s="55" t="s">
        <v>2</v>
      </c>
      <c r="L47" s="56" t="str">
        <f>IF(OR(L45="",L46=""),"",L45+L46)</f>
        <v/>
      </c>
      <c r="N47" s="57" t="s">
        <v>97</v>
      </c>
    </row>
    <row r="49" spans="3:4" x14ac:dyDescent="0.4">
      <c r="C49" s="47" t="s">
        <v>332</v>
      </c>
      <c r="D49" s="47"/>
    </row>
    <row r="50" spans="3:4" x14ac:dyDescent="0.4">
      <c r="C50" s="47" t="s">
        <v>333</v>
      </c>
      <c r="D50" s="47"/>
    </row>
    <row r="51" spans="3:4" x14ac:dyDescent="0.4">
      <c r="C51" s="47" t="s">
        <v>334</v>
      </c>
      <c r="D51" s="47"/>
    </row>
    <row r="52" spans="3:4" x14ac:dyDescent="0.4">
      <c r="C52" s="47" t="s">
        <v>335</v>
      </c>
      <c r="D52" s="47"/>
    </row>
    <row r="53" spans="3:4" x14ac:dyDescent="0.4">
      <c r="C53" s="47" t="s">
        <v>101</v>
      </c>
      <c r="D53" s="47"/>
    </row>
    <row r="54" spans="3:4" x14ac:dyDescent="0.4">
      <c r="C54" s="47" t="s">
        <v>102</v>
      </c>
      <c r="D54" s="4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CB3F-CD0A-42A7-97DC-C5B80F8162F8}">
  <sheetPr>
    <pageSetUpPr fitToPage="1"/>
  </sheetPr>
  <dimension ref="B1:BB107"/>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354</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17.25" customHeight="1" x14ac:dyDescent="0.4">
      <c r="B16" s="27" t="s">
        <v>116</v>
      </c>
      <c r="C16" s="27"/>
      <c r="D16" s="27"/>
    </row>
    <row r="17" spans="2:25" s="17" customFormat="1" ht="17.25" customHeight="1" x14ac:dyDescent="0.4">
      <c r="B17" s="27" t="s">
        <v>80</v>
      </c>
      <c r="C17" s="27"/>
      <c r="D17" s="27"/>
    </row>
    <row r="18" spans="2:25" s="17" customFormat="1" ht="17.25" customHeight="1" x14ac:dyDescent="0.4">
      <c r="B18" s="27"/>
      <c r="C18" s="27"/>
      <c r="D18" s="27"/>
    </row>
    <row r="19" spans="2:25" s="17" customFormat="1" ht="17.25" customHeight="1" x14ac:dyDescent="0.4">
      <c r="B19" s="27"/>
      <c r="C19" s="18" t="s">
        <v>19</v>
      </c>
      <c r="D19" s="18" t="s">
        <v>3</v>
      </c>
    </row>
    <row r="20" spans="2:25" s="17" customFormat="1" ht="17.25" customHeight="1" x14ac:dyDescent="0.4">
      <c r="B20" s="27"/>
      <c r="C20" s="18">
        <v>1</v>
      </c>
      <c r="D20" s="31" t="s">
        <v>69</v>
      </c>
    </row>
    <row r="21" spans="2:25" s="17" customFormat="1" ht="17.25" customHeight="1" x14ac:dyDescent="0.4">
      <c r="B21" s="27"/>
      <c r="C21" s="18">
        <v>2</v>
      </c>
      <c r="D21" s="31" t="s">
        <v>114</v>
      </c>
    </row>
    <row r="22" spans="2:25" s="17" customFormat="1" ht="17.25" customHeight="1" x14ac:dyDescent="0.4">
      <c r="B22" s="27"/>
      <c r="C22" s="18">
        <v>3</v>
      </c>
      <c r="D22" s="31" t="s">
        <v>115</v>
      </c>
    </row>
    <row r="23" spans="2:25" s="17" customFormat="1" ht="17.25" customHeight="1" x14ac:dyDescent="0.4">
      <c r="B23" s="27"/>
      <c r="C23" s="18">
        <v>4</v>
      </c>
      <c r="D23" s="31" t="s">
        <v>155</v>
      </c>
    </row>
    <row r="24" spans="2:25" s="17" customFormat="1" ht="17.25" customHeight="1" x14ac:dyDescent="0.4">
      <c r="B24" s="27"/>
      <c r="C24" s="18">
        <v>5</v>
      </c>
      <c r="D24" s="31" t="s">
        <v>192</v>
      </c>
    </row>
    <row r="25" spans="2:25" s="17" customFormat="1" ht="17.25" customHeight="1" x14ac:dyDescent="0.4">
      <c r="B25" s="27"/>
      <c r="C25" s="18">
        <v>6</v>
      </c>
      <c r="D25" s="31" t="s">
        <v>193</v>
      </c>
    </row>
    <row r="26" spans="2:25" s="17" customFormat="1" ht="17.25" customHeight="1" x14ac:dyDescent="0.4">
      <c r="B26" s="27"/>
      <c r="C26" s="18">
        <v>7</v>
      </c>
      <c r="D26" s="31" t="s">
        <v>194</v>
      </c>
    </row>
    <row r="27" spans="2:25" s="17" customFormat="1" ht="17.25" customHeight="1" x14ac:dyDescent="0.4">
      <c r="B27" s="27"/>
      <c r="C27" s="18">
        <v>8</v>
      </c>
      <c r="D27" s="31" t="s">
        <v>352</v>
      </c>
    </row>
    <row r="28" spans="2:25" s="17" customFormat="1" ht="17.25" customHeight="1" x14ac:dyDescent="0.4">
      <c r="B28" s="27"/>
      <c r="C28" s="29"/>
      <c r="D28" s="27"/>
    </row>
    <row r="29" spans="2:25" s="17" customFormat="1" ht="17.25" customHeight="1" x14ac:dyDescent="0.4">
      <c r="B29" s="27" t="s">
        <v>355</v>
      </c>
      <c r="C29" s="27"/>
      <c r="D29" s="27"/>
    </row>
    <row r="30" spans="2:25" s="17" customFormat="1" ht="17.25" customHeight="1" x14ac:dyDescent="0.4">
      <c r="B30" s="27" t="s">
        <v>73</v>
      </c>
      <c r="C30" s="27"/>
      <c r="D30" s="27"/>
    </row>
    <row r="31" spans="2:25" s="17" customFormat="1" ht="17.25" customHeight="1" x14ac:dyDescent="0.4">
      <c r="B31" s="27"/>
      <c r="C31" s="27"/>
      <c r="D31" s="27"/>
      <c r="G31" s="32"/>
      <c r="H31" s="32"/>
      <c r="J31" s="32"/>
      <c r="K31" s="32"/>
      <c r="L31" s="32"/>
      <c r="M31" s="32"/>
      <c r="N31" s="32"/>
      <c r="O31" s="32"/>
      <c r="R31" s="32"/>
      <c r="S31" s="32"/>
      <c r="T31" s="32"/>
      <c r="W31" s="32"/>
      <c r="X31" s="32"/>
      <c r="Y31" s="32"/>
    </row>
    <row r="32" spans="2:25" s="17" customFormat="1" ht="17.25" customHeight="1" x14ac:dyDescent="0.4">
      <c r="B32" s="27"/>
      <c r="C32" s="18" t="s">
        <v>4</v>
      </c>
      <c r="D32" s="18" t="s">
        <v>5</v>
      </c>
      <c r="G32" s="32"/>
      <c r="H32" s="32"/>
      <c r="J32" s="32"/>
      <c r="K32" s="32"/>
      <c r="L32" s="32"/>
      <c r="M32" s="32"/>
      <c r="N32" s="32"/>
      <c r="O32" s="32"/>
      <c r="R32" s="32"/>
      <c r="S32" s="32"/>
      <c r="T32" s="32"/>
      <c r="W32" s="32"/>
      <c r="X32" s="32"/>
      <c r="Y32" s="32"/>
    </row>
    <row r="33" spans="2:51" s="17" customFormat="1" ht="17.25" customHeight="1" x14ac:dyDescent="0.4">
      <c r="B33" s="27"/>
      <c r="C33" s="18" t="s">
        <v>6</v>
      </c>
      <c r="D33" s="31" t="s">
        <v>74</v>
      </c>
      <c r="G33" s="32"/>
      <c r="H33" s="32"/>
      <c r="J33" s="32"/>
      <c r="K33" s="32"/>
      <c r="L33" s="32"/>
      <c r="M33" s="32"/>
      <c r="N33" s="32"/>
      <c r="O33" s="32"/>
      <c r="R33" s="32"/>
      <c r="S33" s="32"/>
      <c r="T33" s="32"/>
      <c r="W33" s="32"/>
      <c r="X33" s="32"/>
      <c r="Y33" s="32"/>
    </row>
    <row r="34" spans="2:51" s="17" customFormat="1" ht="17.25" customHeight="1" x14ac:dyDescent="0.4">
      <c r="B34" s="27"/>
      <c r="C34" s="18" t="s">
        <v>7</v>
      </c>
      <c r="D34" s="31" t="s">
        <v>75</v>
      </c>
      <c r="G34" s="32"/>
      <c r="H34" s="32"/>
      <c r="J34" s="32"/>
      <c r="K34" s="32"/>
      <c r="L34" s="32"/>
      <c r="M34" s="32"/>
      <c r="N34" s="32"/>
      <c r="O34" s="32"/>
      <c r="R34" s="32"/>
      <c r="S34" s="32"/>
      <c r="T34" s="32"/>
      <c r="W34" s="32"/>
      <c r="X34" s="32"/>
      <c r="Y34" s="32"/>
    </row>
    <row r="35" spans="2:51" s="17" customFormat="1" ht="17.25" customHeight="1" x14ac:dyDescent="0.4">
      <c r="B35" s="27"/>
      <c r="C35" s="18" t="s">
        <v>8</v>
      </c>
      <c r="D35" s="31" t="s">
        <v>76</v>
      </c>
      <c r="G35" s="32"/>
      <c r="H35" s="32"/>
      <c r="J35" s="32"/>
      <c r="K35" s="32"/>
      <c r="L35" s="32"/>
      <c r="M35" s="32"/>
      <c r="N35" s="32"/>
      <c r="O35" s="32"/>
      <c r="R35" s="32"/>
      <c r="S35" s="32"/>
      <c r="T35" s="32"/>
      <c r="W35" s="32"/>
      <c r="X35" s="32"/>
      <c r="Y35" s="32"/>
    </row>
    <row r="36" spans="2:51" s="17" customFormat="1" ht="17.25" customHeight="1" x14ac:dyDescent="0.4">
      <c r="B36" s="27"/>
      <c r="C36" s="18" t="s">
        <v>9</v>
      </c>
      <c r="D36" s="31" t="s">
        <v>85</v>
      </c>
      <c r="G36" s="32"/>
      <c r="H36" s="32"/>
      <c r="J36" s="32"/>
      <c r="K36" s="32"/>
      <c r="L36" s="32"/>
      <c r="M36" s="32"/>
      <c r="N36" s="32"/>
      <c r="O36" s="32"/>
      <c r="R36" s="32"/>
      <c r="S36" s="32"/>
      <c r="T36" s="32"/>
      <c r="W36" s="32"/>
      <c r="X36" s="32"/>
      <c r="Y36" s="32"/>
    </row>
    <row r="37" spans="2:51" s="17" customFormat="1" ht="17.25" customHeight="1" x14ac:dyDescent="0.4">
      <c r="B37" s="27"/>
      <c r="C37" s="27"/>
      <c r="D37" s="27"/>
      <c r="G37" s="32"/>
      <c r="H37" s="32"/>
      <c r="J37" s="32"/>
      <c r="K37" s="32"/>
      <c r="L37" s="32"/>
      <c r="M37" s="32"/>
      <c r="N37" s="32"/>
      <c r="O37" s="32"/>
      <c r="R37" s="32"/>
      <c r="S37" s="32"/>
      <c r="T37" s="32"/>
      <c r="W37" s="32"/>
      <c r="X37" s="32"/>
      <c r="Y37" s="32"/>
    </row>
    <row r="38" spans="2:51" s="17" customFormat="1" ht="17.25" customHeight="1" x14ac:dyDescent="0.4">
      <c r="B38" s="27"/>
      <c r="C38" s="33" t="s">
        <v>10</v>
      </c>
      <c r="D38" s="27"/>
      <c r="G38" s="32"/>
      <c r="H38" s="32"/>
      <c r="J38" s="32"/>
      <c r="K38" s="32"/>
      <c r="L38" s="32"/>
      <c r="M38" s="32"/>
      <c r="N38" s="32"/>
      <c r="O38" s="32"/>
      <c r="R38" s="32"/>
      <c r="S38" s="32"/>
      <c r="T38" s="32"/>
      <c r="W38" s="32"/>
      <c r="X38" s="32"/>
      <c r="Y38" s="32"/>
    </row>
    <row r="39" spans="2:51" s="17" customFormat="1" ht="17.25" customHeight="1" x14ac:dyDescent="0.4">
      <c r="C39" s="27" t="s">
        <v>77</v>
      </c>
      <c r="F39" s="33"/>
      <c r="G39" s="32"/>
      <c r="H39" s="32"/>
      <c r="J39" s="32"/>
      <c r="K39" s="32"/>
      <c r="L39" s="32"/>
      <c r="M39" s="32"/>
      <c r="N39" s="32"/>
      <c r="O39" s="32"/>
      <c r="R39" s="32"/>
      <c r="S39" s="32"/>
      <c r="T39" s="32"/>
      <c r="W39" s="32"/>
      <c r="X39" s="32"/>
      <c r="Y39" s="32"/>
    </row>
    <row r="40" spans="2:51" s="17" customFormat="1" ht="17.25" customHeight="1" x14ac:dyDescent="0.4">
      <c r="C40" s="27" t="s">
        <v>86</v>
      </c>
      <c r="F40" s="27"/>
      <c r="G40" s="32"/>
      <c r="H40" s="32"/>
      <c r="J40" s="32"/>
      <c r="K40" s="32"/>
      <c r="L40" s="32"/>
      <c r="M40" s="32"/>
      <c r="N40" s="32"/>
      <c r="O40" s="32"/>
      <c r="R40" s="32"/>
      <c r="S40" s="32"/>
      <c r="T40" s="32"/>
      <c r="W40" s="32"/>
      <c r="X40" s="32"/>
      <c r="Y40" s="32"/>
    </row>
    <row r="41" spans="2:51" s="17" customFormat="1" ht="17.25" customHeight="1" x14ac:dyDescent="0.4">
      <c r="B41" s="27"/>
      <c r="C41" s="27"/>
      <c r="D41" s="27"/>
      <c r="E41" s="33"/>
      <c r="F41" s="32"/>
      <c r="G41" s="32"/>
      <c r="H41" s="32"/>
      <c r="J41" s="32"/>
      <c r="K41" s="32"/>
      <c r="L41" s="32"/>
      <c r="M41" s="32"/>
      <c r="N41" s="32"/>
      <c r="O41" s="32"/>
      <c r="R41" s="32"/>
      <c r="S41" s="32"/>
      <c r="T41" s="32"/>
      <c r="W41" s="32"/>
      <c r="X41" s="32"/>
      <c r="Y41" s="32"/>
    </row>
    <row r="42" spans="2:51" s="17" customFormat="1" ht="17.25" customHeight="1" x14ac:dyDescent="0.4">
      <c r="B42" s="27" t="s">
        <v>356</v>
      </c>
      <c r="C42" s="27"/>
      <c r="D42" s="27"/>
    </row>
    <row r="43" spans="2:51" s="17" customFormat="1" ht="17.25" customHeight="1" x14ac:dyDescent="0.4">
      <c r="B43" s="27" t="s">
        <v>81</v>
      </c>
      <c r="C43" s="27"/>
      <c r="D43" s="27"/>
    </row>
    <row r="44" spans="2:51" s="17" customFormat="1" ht="17.25" customHeight="1" x14ac:dyDescent="0.4">
      <c r="B44" s="34" t="s">
        <v>82</v>
      </c>
      <c r="E44" s="32"/>
      <c r="F44" s="32"/>
      <c r="G44" s="32"/>
      <c r="H44" s="32"/>
      <c r="I44" s="32"/>
      <c r="J44" s="32"/>
      <c r="K44" s="32"/>
      <c r="L44" s="32"/>
      <c r="M44" s="32"/>
      <c r="N44" s="32"/>
      <c r="O44" s="32"/>
      <c r="P44" s="32"/>
      <c r="Q44" s="32"/>
      <c r="R44" s="32"/>
      <c r="S44" s="32"/>
      <c r="T44" s="32"/>
      <c r="U44" s="32"/>
      <c r="Y44" s="32"/>
      <c r="Z44" s="32"/>
      <c r="AA44" s="32"/>
      <c r="AB44" s="32"/>
      <c r="AD44" s="32"/>
      <c r="AE44" s="32"/>
      <c r="AF44" s="32"/>
      <c r="AG44" s="32"/>
      <c r="AH44" s="32"/>
      <c r="AI44" s="35"/>
      <c r="AJ44" s="32"/>
      <c r="AK44" s="32"/>
      <c r="AL44" s="32"/>
      <c r="AM44" s="32"/>
      <c r="AN44" s="32"/>
      <c r="AO44" s="32"/>
      <c r="AP44" s="32"/>
      <c r="AQ44" s="32"/>
      <c r="AR44" s="32"/>
      <c r="AS44" s="32"/>
      <c r="AT44" s="32"/>
      <c r="AU44" s="32"/>
      <c r="AV44" s="32"/>
      <c r="AW44" s="32"/>
      <c r="AX44" s="32"/>
      <c r="AY44" s="35"/>
    </row>
    <row r="45" spans="2:51" s="17" customFormat="1" ht="17.25" customHeight="1" x14ac:dyDescent="0.4"/>
    <row r="46" spans="2:51" s="17" customFormat="1" ht="17.25" customHeight="1" x14ac:dyDescent="0.4">
      <c r="B46" s="27" t="s">
        <v>357</v>
      </c>
      <c r="C46" s="27"/>
    </row>
    <row r="47" spans="2:51" s="17" customFormat="1" ht="17.25" customHeight="1" x14ac:dyDescent="0.4">
      <c r="B47" s="27"/>
      <c r="C47" s="27"/>
    </row>
    <row r="48" spans="2:51" s="17" customFormat="1" ht="17.25" customHeight="1" x14ac:dyDescent="0.4">
      <c r="B48" s="27" t="s">
        <v>358</v>
      </c>
      <c r="C48" s="27"/>
    </row>
    <row r="49" spans="2:54" s="17" customFormat="1" ht="17.25" customHeight="1" x14ac:dyDescent="0.4">
      <c r="B49" s="27" t="s">
        <v>110</v>
      </c>
      <c r="C49" s="27"/>
    </row>
    <row r="50" spans="2:54" s="17" customFormat="1" ht="17.25" customHeight="1" x14ac:dyDescent="0.4">
      <c r="B50" s="27"/>
      <c r="C50" s="27"/>
    </row>
    <row r="51" spans="2:54" s="17" customFormat="1" ht="17.25" customHeight="1" x14ac:dyDescent="0.4">
      <c r="B51" s="27" t="s">
        <v>359</v>
      </c>
      <c r="C51" s="27"/>
    </row>
    <row r="52" spans="2:54" s="17" customFormat="1" ht="17.25" customHeight="1" x14ac:dyDescent="0.4">
      <c r="B52" s="27" t="s">
        <v>78</v>
      </c>
      <c r="C52" s="27"/>
    </row>
    <row r="53" spans="2:54" s="17" customFormat="1" ht="17.25" customHeight="1" x14ac:dyDescent="0.4">
      <c r="B53" s="27"/>
      <c r="C53" s="27"/>
    </row>
    <row r="54" spans="2:54" s="17" customFormat="1" ht="17.25" customHeight="1" x14ac:dyDescent="0.4">
      <c r="B54" s="27" t="s">
        <v>360</v>
      </c>
      <c r="C54" s="27"/>
      <c r="D54" s="27"/>
    </row>
    <row r="55" spans="2:54" s="17" customFormat="1" ht="17.25" customHeight="1" x14ac:dyDescent="0.4">
      <c r="B55" s="27"/>
      <c r="C55" s="27"/>
      <c r="D55" s="27"/>
    </row>
    <row r="56" spans="2:54" s="17" customFormat="1" ht="17.25" customHeight="1" x14ac:dyDescent="0.4">
      <c r="B56" s="17" t="s">
        <v>361</v>
      </c>
      <c r="D56" s="27"/>
    </row>
    <row r="57" spans="2:54" s="17" customFormat="1" ht="17.25" customHeight="1" x14ac:dyDescent="0.4">
      <c r="B57" s="17" t="s">
        <v>79</v>
      </c>
      <c r="D57" s="27"/>
    </row>
    <row r="58" spans="2:54" s="17" customFormat="1" ht="17.25" customHeight="1" x14ac:dyDescent="0.4">
      <c r="B58" s="17" t="s">
        <v>111</v>
      </c>
    </row>
    <row r="59" spans="2:54" s="17" customFormat="1" ht="17.25" customHeight="1" x14ac:dyDescent="0.4"/>
    <row r="60" spans="2:54" s="17" customFormat="1" ht="17.25" customHeight="1" x14ac:dyDescent="0.4">
      <c r="B60" s="17" t="s">
        <v>362</v>
      </c>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row>
    <row r="61" spans="2:54" s="17" customFormat="1" ht="17.25" customHeight="1" x14ac:dyDescent="0.4">
      <c r="B61" s="294" t="s">
        <v>317</v>
      </c>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row>
    <row r="62" spans="2:54" ht="18.75" customHeight="1" x14ac:dyDescent="0.4">
      <c r="B62" s="295" t="s">
        <v>318</v>
      </c>
    </row>
    <row r="63" spans="2:54" ht="18.75" customHeight="1" x14ac:dyDescent="0.4">
      <c r="B63" s="294" t="s">
        <v>319</v>
      </c>
    </row>
    <row r="64" spans="2:54" ht="18.75" customHeight="1" x14ac:dyDescent="0.4">
      <c r="B64" s="295" t="s">
        <v>320</v>
      </c>
    </row>
    <row r="65" spans="2:2" ht="18.75" customHeight="1" x14ac:dyDescent="0.4">
      <c r="B65" s="294" t="s">
        <v>321</v>
      </c>
    </row>
    <row r="66" spans="2:2" ht="18.75" customHeight="1" x14ac:dyDescent="0.4">
      <c r="B66" s="294" t="s">
        <v>322</v>
      </c>
    </row>
    <row r="67" spans="2:2" ht="18.75" customHeight="1" x14ac:dyDescent="0.4">
      <c r="B67" s="294" t="s">
        <v>323</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3A95-AFBF-4F4D-AEE3-637E2B747A85}">
  <dimension ref="B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133</v>
      </c>
      <c r="D1" s="5"/>
      <c r="E1" s="5"/>
      <c r="F1" s="5"/>
      <c r="G1" s="5"/>
      <c r="H1" s="5"/>
      <c r="K1" s="7" t="s">
        <v>0</v>
      </c>
      <c r="N1" s="5"/>
      <c r="O1" s="5"/>
      <c r="P1" s="5"/>
      <c r="Q1" s="5"/>
      <c r="R1" s="5"/>
      <c r="S1" s="5"/>
      <c r="T1" s="5"/>
      <c r="U1" s="5"/>
      <c r="AQ1" s="9" t="s">
        <v>29</v>
      </c>
      <c r="AR1" s="309" t="s">
        <v>363</v>
      </c>
      <c r="AS1" s="310"/>
      <c r="AT1" s="310"/>
      <c r="AU1" s="310"/>
      <c r="AV1" s="310"/>
      <c r="AW1" s="310"/>
      <c r="AX1" s="310"/>
      <c r="AY1" s="310"/>
      <c r="AZ1" s="310"/>
      <c r="BA1" s="310"/>
      <c r="BB1" s="310"/>
      <c r="BC1" s="310"/>
      <c r="BD1" s="310"/>
      <c r="BE1" s="310"/>
      <c r="BF1" s="310"/>
      <c r="BG1" s="310"/>
      <c r="BH1" s="9" t="s">
        <v>2</v>
      </c>
    </row>
    <row r="2" spans="2:65" s="8" customFormat="1" ht="20.25" customHeight="1" x14ac:dyDescent="0.4">
      <c r="H2" s="7"/>
      <c r="K2" s="7"/>
      <c r="L2" s="7"/>
      <c r="N2" s="9"/>
      <c r="O2" s="9"/>
      <c r="P2" s="9"/>
      <c r="Q2" s="9"/>
      <c r="R2" s="9"/>
      <c r="S2" s="9"/>
      <c r="T2" s="9"/>
      <c r="U2" s="9"/>
      <c r="Z2" s="9" t="s">
        <v>26</v>
      </c>
      <c r="AA2" s="311">
        <v>6</v>
      </c>
      <c r="AB2" s="311"/>
      <c r="AC2" s="9" t="s">
        <v>27</v>
      </c>
      <c r="AD2" s="312">
        <f>IF(AA2=0,"",YEAR(DATE(2018+AA2,1,1)))</f>
        <v>2024</v>
      </c>
      <c r="AE2" s="312"/>
      <c r="AF2" s="8" t="s">
        <v>28</v>
      </c>
      <c r="AG2" s="8" t="s">
        <v>1</v>
      </c>
      <c r="AH2" s="311">
        <v>4</v>
      </c>
      <c r="AI2" s="311"/>
      <c r="AJ2" s="8" t="s">
        <v>23</v>
      </c>
      <c r="AQ2" s="9" t="s">
        <v>30</v>
      </c>
      <c r="AR2" s="311" t="s">
        <v>196</v>
      </c>
      <c r="AS2" s="311"/>
      <c r="AT2" s="311"/>
      <c r="AU2" s="311"/>
      <c r="AV2" s="311"/>
      <c r="AW2" s="311"/>
      <c r="AX2" s="311"/>
      <c r="AY2" s="311"/>
      <c r="AZ2" s="311"/>
      <c r="BA2" s="311"/>
      <c r="BB2" s="311"/>
      <c r="BC2" s="311"/>
      <c r="BD2" s="311"/>
      <c r="BE2" s="311"/>
      <c r="BF2" s="311"/>
      <c r="BG2" s="311"/>
      <c r="BH2" s="9" t="s">
        <v>2</v>
      </c>
      <c r="BI2" s="9"/>
      <c r="BJ2" s="9"/>
      <c r="BK2" s="9"/>
    </row>
    <row r="3" spans="2:65" s="8" customFormat="1" ht="20.25" customHeight="1" x14ac:dyDescent="0.4">
      <c r="H3" s="7"/>
      <c r="K3" s="7"/>
      <c r="M3" s="9"/>
      <c r="N3" s="9"/>
      <c r="O3" s="9"/>
      <c r="P3" s="9"/>
      <c r="Q3" s="9"/>
      <c r="R3" s="9"/>
      <c r="S3" s="9"/>
      <c r="AA3" s="12"/>
      <c r="AB3" s="12"/>
      <c r="AC3" s="12"/>
      <c r="AD3" s="13"/>
      <c r="AE3" s="12"/>
      <c r="BB3" s="14" t="s">
        <v>20</v>
      </c>
      <c r="BC3" s="313" t="s">
        <v>103</v>
      </c>
      <c r="BD3" s="314"/>
      <c r="BE3" s="314"/>
      <c r="BF3" s="315"/>
      <c r="BG3" s="9"/>
    </row>
    <row r="4" spans="2:65" s="8" customFormat="1" ht="20.25" customHeight="1" x14ac:dyDescent="0.4">
      <c r="H4" s="7"/>
      <c r="K4" s="7"/>
      <c r="M4" s="9"/>
      <c r="N4" s="9"/>
      <c r="O4" s="9"/>
      <c r="P4" s="9"/>
      <c r="Q4" s="9"/>
      <c r="R4" s="9"/>
      <c r="S4" s="9"/>
      <c r="AA4" s="12"/>
      <c r="AB4" s="12"/>
      <c r="AC4" s="12"/>
      <c r="AD4" s="13"/>
      <c r="AE4" s="12"/>
      <c r="BB4" s="14" t="s">
        <v>105</v>
      </c>
      <c r="BC4" s="313" t="s">
        <v>104</v>
      </c>
      <c r="BD4" s="314"/>
      <c r="BE4" s="314"/>
      <c r="BF4" s="315"/>
      <c r="BG4" s="9"/>
    </row>
    <row r="5" spans="2:65" s="8" customFormat="1" ht="5.0999999999999996" customHeight="1" x14ac:dyDescent="0.4">
      <c r="H5" s="7"/>
      <c r="K5" s="7"/>
      <c r="M5" s="9"/>
      <c r="N5" s="9"/>
      <c r="O5" s="9"/>
      <c r="P5" s="9"/>
      <c r="Q5" s="9"/>
      <c r="R5" s="9"/>
      <c r="S5" s="9"/>
      <c r="AA5" s="94"/>
      <c r="AB5" s="94"/>
      <c r="AH5" s="6"/>
      <c r="AI5" s="6"/>
      <c r="AJ5" s="6"/>
      <c r="AK5" s="6"/>
      <c r="AL5" s="6"/>
      <c r="AM5" s="6"/>
      <c r="AN5" s="6"/>
      <c r="AO5" s="6"/>
      <c r="AP5" s="6"/>
      <c r="AQ5" s="6"/>
      <c r="AR5" s="6"/>
      <c r="AS5" s="6"/>
      <c r="AT5" s="6"/>
      <c r="AU5" s="6"/>
      <c r="AV5" s="6"/>
      <c r="AW5" s="6"/>
      <c r="AX5" s="6"/>
      <c r="AY5" s="6"/>
      <c r="AZ5" s="6"/>
      <c r="BA5" s="6"/>
      <c r="BB5" s="6"/>
      <c r="BC5" s="6"/>
      <c r="BD5" s="6"/>
      <c r="BE5" s="6"/>
      <c r="BF5" s="15"/>
      <c r="BG5" s="15"/>
    </row>
    <row r="6" spans="2:65" s="8" customFormat="1" ht="21" customHeight="1" x14ac:dyDescent="0.4">
      <c r="B6" s="5"/>
      <c r="C6" s="6"/>
      <c r="D6" s="6"/>
      <c r="E6" s="6"/>
      <c r="F6" s="6"/>
      <c r="G6" s="6"/>
      <c r="H6" s="6"/>
      <c r="I6" s="25"/>
      <c r="J6" s="25"/>
      <c r="K6" s="25"/>
      <c r="L6" s="23"/>
      <c r="M6" s="25"/>
      <c r="N6" s="25"/>
      <c r="O6" s="25"/>
      <c r="AH6" s="6"/>
      <c r="AI6" s="6"/>
      <c r="AJ6" s="6"/>
      <c r="AK6" s="6"/>
      <c r="AL6" s="6"/>
      <c r="AM6" s="6" t="s">
        <v>109</v>
      </c>
      <c r="AN6" s="6"/>
      <c r="AO6" s="6"/>
      <c r="AP6" s="6"/>
      <c r="AQ6" s="6"/>
      <c r="AR6" s="6"/>
      <c r="AS6" s="6"/>
      <c r="AU6" s="196"/>
      <c r="AV6" s="196"/>
      <c r="AW6" s="2"/>
      <c r="AX6" s="6"/>
      <c r="AY6" s="345">
        <v>40</v>
      </c>
      <c r="AZ6" s="346"/>
      <c r="BA6" s="2" t="s">
        <v>21</v>
      </c>
      <c r="BB6" s="6"/>
      <c r="BC6" s="345">
        <v>160</v>
      </c>
      <c r="BD6" s="346"/>
      <c r="BE6" s="2" t="s">
        <v>22</v>
      </c>
      <c r="BF6" s="6"/>
      <c r="BG6" s="15"/>
    </row>
    <row r="7" spans="2:65" s="8" customFormat="1" ht="5.0999999999999996" customHeight="1" x14ac:dyDescent="0.4">
      <c r="B7" s="5"/>
      <c r="C7" s="24"/>
      <c r="D7" s="24"/>
      <c r="E7" s="24"/>
      <c r="F7" s="24"/>
      <c r="G7" s="24"/>
      <c r="H7" s="25"/>
      <c r="I7" s="25"/>
      <c r="J7" s="25"/>
      <c r="K7" s="25"/>
      <c r="L7" s="25"/>
      <c r="M7" s="25"/>
      <c r="N7" s="25"/>
      <c r="O7" s="25"/>
      <c r="AH7" s="6"/>
      <c r="AI7" s="6"/>
      <c r="AJ7" s="6"/>
      <c r="AK7" s="6"/>
      <c r="AL7" s="6"/>
      <c r="AM7" s="6"/>
      <c r="AN7" s="6"/>
      <c r="AO7" s="6"/>
      <c r="AP7" s="6"/>
      <c r="AQ7" s="6"/>
      <c r="AR7" s="6"/>
      <c r="AS7" s="6"/>
      <c r="AT7" s="6"/>
      <c r="AU7" s="6"/>
      <c r="AV7" s="6"/>
      <c r="AW7" s="6"/>
      <c r="AX7" s="6"/>
      <c r="AY7" s="6"/>
      <c r="AZ7" s="6"/>
      <c r="BA7" s="6"/>
      <c r="BB7" s="6"/>
      <c r="BC7" s="6"/>
      <c r="BD7" s="6"/>
      <c r="BE7" s="6"/>
      <c r="BF7" s="15"/>
      <c r="BG7" s="15"/>
    </row>
    <row r="8" spans="2:65" s="8" customFormat="1" ht="21" customHeight="1" x14ac:dyDescent="0.4">
      <c r="B8" s="26"/>
      <c r="C8" s="23"/>
      <c r="D8" s="23"/>
      <c r="E8" s="23"/>
      <c r="F8" s="23"/>
      <c r="G8" s="23"/>
      <c r="H8" s="25"/>
      <c r="I8" s="25"/>
      <c r="J8" s="25"/>
      <c r="K8" s="25"/>
      <c r="L8" s="25"/>
      <c r="M8" s="25"/>
      <c r="N8" s="25"/>
      <c r="O8" s="25"/>
      <c r="AH8" s="19"/>
      <c r="AI8" s="19"/>
      <c r="AJ8" s="19"/>
      <c r="AK8" s="6"/>
      <c r="AL8" s="15"/>
      <c r="AM8" s="20"/>
      <c r="AN8" s="20"/>
      <c r="AO8" s="5"/>
      <c r="AP8" s="21"/>
      <c r="AQ8" s="21"/>
      <c r="AR8" s="21"/>
      <c r="AS8" s="22"/>
      <c r="AT8" s="22"/>
      <c r="AU8" s="6"/>
      <c r="AV8" s="21"/>
      <c r="AW8" s="21"/>
      <c r="AX8" s="23"/>
      <c r="AY8" s="6"/>
      <c r="AZ8" s="6" t="s">
        <v>25</v>
      </c>
      <c r="BA8" s="6"/>
      <c r="BB8" s="6"/>
      <c r="BC8" s="347">
        <f>DAY(EOMONTH(DATE(AD2,AH2,1),0))</f>
        <v>30</v>
      </c>
      <c r="BD8" s="348"/>
      <c r="BE8" s="6" t="s">
        <v>24</v>
      </c>
      <c r="BF8" s="6"/>
      <c r="BG8" s="6"/>
      <c r="BK8" s="9"/>
      <c r="BL8" s="9"/>
      <c r="BM8" s="9"/>
    </row>
    <row r="9" spans="2:65" s="8" customFormat="1" ht="5.0999999999999996" customHeight="1" x14ac:dyDescent="0.4">
      <c r="B9" s="26"/>
      <c r="C9" s="21"/>
      <c r="D9" s="21"/>
      <c r="E9" s="21"/>
      <c r="F9" s="21"/>
      <c r="G9" s="21"/>
      <c r="H9" s="21"/>
      <c r="I9" s="21"/>
      <c r="J9" s="21"/>
      <c r="K9" s="21"/>
      <c r="L9" s="21"/>
      <c r="M9" s="21"/>
      <c r="N9" s="21"/>
      <c r="O9" s="21"/>
      <c r="AH9" s="24"/>
      <c r="AI9" s="6"/>
      <c r="AJ9" s="6"/>
      <c r="AK9" s="19"/>
      <c r="AL9" s="6"/>
      <c r="AM9" s="6"/>
      <c r="AN9" s="6"/>
      <c r="AO9" s="6"/>
      <c r="AP9" s="6"/>
      <c r="AQ9" s="6"/>
      <c r="AR9" s="24"/>
      <c r="AS9" s="24"/>
      <c r="AT9" s="24"/>
      <c r="AU9" s="6"/>
      <c r="AV9" s="6"/>
      <c r="AW9" s="6"/>
      <c r="AX9" s="6"/>
      <c r="AY9" s="6"/>
      <c r="AZ9" s="6"/>
      <c r="BA9" s="6"/>
      <c r="BB9" s="6"/>
      <c r="BC9" s="6"/>
      <c r="BD9" s="6"/>
      <c r="BE9" s="6"/>
      <c r="BF9" s="6"/>
      <c r="BG9" s="6"/>
      <c r="BK9" s="9"/>
      <c r="BL9" s="9"/>
      <c r="BM9" s="9"/>
    </row>
    <row r="10" spans="2:65" s="8" customFormat="1" ht="21" customHeight="1" x14ac:dyDescent="0.4">
      <c r="B10" s="26"/>
      <c r="C10" s="21"/>
      <c r="D10" s="21"/>
      <c r="E10" s="21"/>
      <c r="F10" s="21"/>
      <c r="G10" s="21"/>
      <c r="H10" s="21"/>
      <c r="I10" s="21"/>
      <c r="J10" s="21"/>
      <c r="K10" s="21"/>
      <c r="L10" s="21"/>
      <c r="M10" s="21"/>
      <c r="N10" s="21"/>
      <c r="O10" s="21"/>
      <c r="AH10" s="24"/>
      <c r="AI10" s="6"/>
      <c r="AJ10" s="6"/>
      <c r="AK10" s="19"/>
      <c r="AL10" s="6"/>
      <c r="AM10" s="6"/>
      <c r="AN10" s="6" t="s">
        <v>197</v>
      </c>
      <c r="AO10" s="6"/>
      <c r="AP10" s="6"/>
      <c r="AQ10" s="6"/>
      <c r="AR10" s="6"/>
      <c r="AS10" s="6"/>
      <c r="AT10" s="6"/>
      <c r="AU10" s="6"/>
      <c r="AV10" s="24"/>
      <c r="AW10" s="24"/>
      <c r="AX10" s="24"/>
      <c r="AY10" s="6"/>
      <c r="AZ10" s="6"/>
      <c r="BA10" s="15" t="s">
        <v>198</v>
      </c>
      <c r="BB10" s="6"/>
      <c r="BC10" s="345"/>
      <c r="BD10" s="346"/>
      <c r="BE10" s="2" t="s">
        <v>199</v>
      </c>
      <c r="BF10" s="6"/>
      <c r="BG10" s="6"/>
      <c r="BK10" s="9"/>
      <c r="BL10" s="9"/>
      <c r="BM10" s="9"/>
    </row>
    <row r="11" spans="2:65" s="8" customFormat="1" ht="5.0999999999999996" customHeight="1" x14ac:dyDescent="0.4">
      <c r="B11" s="26"/>
      <c r="C11" s="21"/>
      <c r="D11" s="21"/>
      <c r="E11" s="21"/>
      <c r="F11" s="21"/>
      <c r="G11" s="21"/>
      <c r="H11" s="21"/>
      <c r="I11" s="21"/>
      <c r="J11" s="21"/>
      <c r="K11" s="21"/>
      <c r="L11" s="21"/>
      <c r="M11" s="21"/>
      <c r="N11" s="21"/>
      <c r="O11" s="21"/>
      <c r="AH11" s="24"/>
      <c r="AI11" s="6"/>
      <c r="AJ11" s="6"/>
      <c r="AK11" s="19"/>
      <c r="AL11" s="6"/>
      <c r="AM11" s="6"/>
      <c r="AN11" s="6"/>
      <c r="AO11" s="6"/>
      <c r="AP11" s="6"/>
      <c r="AQ11" s="6"/>
      <c r="AR11" s="24"/>
      <c r="AS11" s="24"/>
      <c r="AT11" s="24"/>
      <c r="AU11" s="6"/>
      <c r="AV11" s="6"/>
      <c r="AW11" s="6"/>
      <c r="AX11" s="6"/>
      <c r="AY11" s="6"/>
      <c r="AZ11" s="6"/>
      <c r="BA11" s="6"/>
      <c r="BB11" s="6"/>
      <c r="BC11" s="6"/>
      <c r="BD11" s="6"/>
      <c r="BE11" s="6"/>
      <c r="BF11" s="6"/>
      <c r="BG11" s="6"/>
      <c r="BK11" s="9"/>
      <c r="BL11" s="9"/>
      <c r="BM11" s="9"/>
    </row>
    <row r="12" spans="2:65" s="8" customFormat="1" ht="21" customHeight="1" x14ac:dyDescent="0.4">
      <c r="R12" s="25"/>
      <c r="S12" s="25"/>
      <c r="T12" s="15"/>
      <c r="U12" s="591"/>
      <c r="V12" s="591"/>
      <c r="W12" s="5"/>
      <c r="AA12" s="24"/>
      <c r="AB12" s="20"/>
      <c r="AC12" s="5"/>
      <c r="AD12" s="24"/>
      <c r="AE12" s="24"/>
      <c r="AF12" s="24"/>
      <c r="AH12" s="19"/>
      <c r="AI12" s="19"/>
      <c r="AJ12" s="19"/>
      <c r="AK12" s="6"/>
      <c r="AL12" s="15"/>
      <c r="AM12" s="20"/>
      <c r="AN12" s="6"/>
      <c r="AO12" s="6"/>
      <c r="AP12" s="6"/>
      <c r="AQ12" s="6"/>
      <c r="AR12" s="6"/>
      <c r="AS12" s="5" t="s">
        <v>200</v>
      </c>
      <c r="AT12" s="6"/>
      <c r="AU12" s="6"/>
      <c r="AV12" s="6"/>
      <c r="AW12" s="6"/>
      <c r="AX12" s="6"/>
      <c r="AY12" s="6"/>
      <c r="AZ12" s="6"/>
      <c r="BA12" s="6"/>
      <c r="BB12" s="6"/>
      <c r="BC12" s="24"/>
      <c r="BD12" s="19"/>
      <c r="BE12" s="6"/>
      <c r="BF12" s="6"/>
      <c r="BG12" s="24"/>
      <c r="BH12" s="6"/>
      <c r="BK12" s="9"/>
      <c r="BL12" s="9"/>
      <c r="BM12" s="9"/>
    </row>
    <row r="13" spans="2:65" s="8" customFormat="1" ht="21" customHeight="1" x14ac:dyDescent="0.4">
      <c r="R13" s="6"/>
      <c r="S13" s="6"/>
      <c r="T13" s="6"/>
      <c r="U13" s="6"/>
      <c r="V13" s="6"/>
      <c r="AA13" s="6"/>
      <c r="AB13" s="6"/>
      <c r="AC13" s="6"/>
      <c r="AD13" s="6"/>
      <c r="AE13" s="6"/>
      <c r="AF13" s="6"/>
      <c r="AH13" s="24"/>
      <c r="AI13" s="19"/>
      <c r="AJ13" s="6"/>
      <c r="AK13" s="19"/>
      <c r="AL13" s="6"/>
      <c r="AM13" s="6"/>
      <c r="AN13" s="6"/>
      <c r="AO13" s="24"/>
      <c r="AP13" s="5"/>
      <c r="AQ13" s="24"/>
      <c r="AR13" s="24"/>
      <c r="AS13" s="5" t="s">
        <v>201</v>
      </c>
      <c r="AT13" s="6"/>
      <c r="AU13" s="6"/>
      <c r="AV13" s="6"/>
      <c r="AW13" s="6"/>
      <c r="AX13" s="6"/>
      <c r="AY13" s="6"/>
      <c r="AZ13" s="6"/>
      <c r="BA13" s="6"/>
      <c r="BB13" s="426">
        <v>0.29166666666666669</v>
      </c>
      <c r="BC13" s="427"/>
      <c r="BD13" s="428"/>
      <c r="BE13" s="23" t="s">
        <v>17</v>
      </c>
      <c r="BF13" s="426">
        <v>0.83333333333333337</v>
      </c>
      <c r="BG13" s="427"/>
      <c r="BH13" s="428"/>
      <c r="BK13" s="9"/>
      <c r="BL13" s="9"/>
      <c r="BM13" s="9"/>
    </row>
    <row r="14" spans="2:65" s="8" customFormat="1" ht="21" customHeight="1" x14ac:dyDescent="0.4">
      <c r="R14" s="1"/>
      <c r="S14" s="1"/>
      <c r="T14" s="1"/>
      <c r="U14" s="1"/>
      <c r="V14" s="1"/>
      <c r="W14" s="1"/>
      <c r="AA14" s="23"/>
      <c r="AB14" s="1"/>
      <c r="AC14" s="1"/>
      <c r="AD14" s="23"/>
      <c r="AE14" s="24"/>
      <c r="AF14" s="24"/>
      <c r="AG14" s="94"/>
      <c r="AH14" s="5"/>
      <c r="AI14" s="19"/>
      <c r="AJ14" s="6"/>
      <c r="AK14" s="19"/>
      <c r="AL14" s="6"/>
      <c r="AM14" s="6"/>
      <c r="AN14" s="6"/>
      <c r="AO14" s="23"/>
      <c r="AP14" s="25"/>
      <c r="AQ14" s="25"/>
      <c r="AR14" s="25"/>
      <c r="AS14" s="5" t="s">
        <v>202</v>
      </c>
      <c r="AT14" s="6"/>
      <c r="AU14" s="6"/>
      <c r="AV14" s="6"/>
      <c r="AW14" s="6"/>
      <c r="AX14" s="6"/>
      <c r="AY14" s="6"/>
      <c r="AZ14" s="6"/>
      <c r="BA14" s="6"/>
      <c r="BB14" s="426">
        <v>0.83333333333333337</v>
      </c>
      <c r="BC14" s="427"/>
      <c r="BD14" s="428"/>
      <c r="BE14" s="23" t="s">
        <v>17</v>
      </c>
      <c r="BF14" s="426">
        <v>0.29166666666666669</v>
      </c>
      <c r="BG14" s="427"/>
      <c r="BH14" s="428"/>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349" t="s">
        <v>19</v>
      </c>
      <c r="C16" s="336" t="s">
        <v>143</v>
      </c>
      <c r="D16" s="317"/>
      <c r="E16" s="318"/>
      <c r="F16" s="103"/>
      <c r="G16" s="209"/>
      <c r="H16" s="433" t="s">
        <v>144</v>
      </c>
      <c r="I16" s="316" t="s">
        <v>203</v>
      </c>
      <c r="J16" s="317"/>
      <c r="K16" s="317"/>
      <c r="L16" s="318"/>
      <c r="M16" s="316" t="s">
        <v>146</v>
      </c>
      <c r="N16" s="317"/>
      <c r="O16" s="318"/>
      <c r="P16" s="316" t="s">
        <v>204</v>
      </c>
      <c r="Q16" s="317"/>
      <c r="R16" s="317"/>
      <c r="S16" s="317"/>
      <c r="T16" s="337"/>
      <c r="U16" s="210"/>
      <c r="V16" s="211"/>
      <c r="W16" s="211"/>
      <c r="X16" s="211"/>
      <c r="Y16" s="211"/>
      <c r="Z16" s="211"/>
      <c r="AA16" s="211"/>
      <c r="AB16" s="211"/>
      <c r="AC16" s="211"/>
      <c r="AD16" s="211"/>
      <c r="AE16" s="211"/>
      <c r="AF16" s="211"/>
      <c r="AG16" s="211"/>
      <c r="AH16" s="211"/>
      <c r="AI16" s="212" t="s">
        <v>147</v>
      </c>
      <c r="AJ16" s="211"/>
      <c r="AK16" s="211"/>
      <c r="AL16" s="211"/>
      <c r="AM16" s="211"/>
      <c r="AN16" s="211" t="s">
        <v>205</v>
      </c>
      <c r="AO16" s="211"/>
      <c r="AP16" s="213"/>
      <c r="AQ16" s="214"/>
      <c r="AR16" s="211" t="s">
        <v>2</v>
      </c>
      <c r="AS16" s="211"/>
      <c r="AT16" s="211"/>
      <c r="AU16" s="211"/>
      <c r="AV16" s="211"/>
      <c r="AW16" s="211"/>
      <c r="AX16" s="211"/>
      <c r="AY16" s="215"/>
      <c r="AZ16" s="327" t="str">
        <f>IF(BC3="計画","(11)1～4週目の勤務時間数合計","(11)1か月の勤務時間数　合計")</f>
        <v>(11)1か月の勤務時間数　合計</v>
      </c>
      <c r="BA16" s="328"/>
      <c r="BB16" s="333" t="s">
        <v>206</v>
      </c>
      <c r="BC16" s="328"/>
      <c r="BD16" s="336" t="s">
        <v>207</v>
      </c>
      <c r="BE16" s="317"/>
      <c r="BF16" s="317"/>
      <c r="BG16" s="317"/>
      <c r="BH16" s="337"/>
    </row>
    <row r="17" spans="2:60" ht="20.25" customHeight="1" x14ac:dyDescent="0.4">
      <c r="B17" s="350"/>
      <c r="C17" s="338"/>
      <c r="D17" s="320"/>
      <c r="E17" s="321"/>
      <c r="F17" s="104"/>
      <c r="G17" s="216"/>
      <c r="H17" s="434"/>
      <c r="I17" s="319"/>
      <c r="J17" s="320"/>
      <c r="K17" s="320"/>
      <c r="L17" s="321"/>
      <c r="M17" s="319"/>
      <c r="N17" s="320"/>
      <c r="O17" s="321"/>
      <c r="P17" s="319"/>
      <c r="Q17" s="320"/>
      <c r="R17" s="320"/>
      <c r="S17" s="320"/>
      <c r="T17" s="339"/>
      <c r="U17" s="342" t="s">
        <v>11</v>
      </c>
      <c r="V17" s="342"/>
      <c r="W17" s="342"/>
      <c r="X17" s="342"/>
      <c r="Y17" s="342"/>
      <c r="Z17" s="342"/>
      <c r="AA17" s="343"/>
      <c r="AB17" s="344" t="s">
        <v>12</v>
      </c>
      <c r="AC17" s="342"/>
      <c r="AD17" s="342"/>
      <c r="AE17" s="342"/>
      <c r="AF17" s="342"/>
      <c r="AG17" s="342"/>
      <c r="AH17" s="343"/>
      <c r="AI17" s="344" t="s">
        <v>13</v>
      </c>
      <c r="AJ17" s="342"/>
      <c r="AK17" s="342"/>
      <c r="AL17" s="342"/>
      <c r="AM17" s="342"/>
      <c r="AN17" s="342"/>
      <c r="AO17" s="343"/>
      <c r="AP17" s="344" t="s">
        <v>14</v>
      </c>
      <c r="AQ17" s="342"/>
      <c r="AR17" s="342"/>
      <c r="AS17" s="342"/>
      <c r="AT17" s="342"/>
      <c r="AU17" s="342"/>
      <c r="AV17" s="343"/>
      <c r="AW17" s="344" t="s">
        <v>15</v>
      </c>
      <c r="AX17" s="342"/>
      <c r="AY17" s="342"/>
      <c r="AZ17" s="329"/>
      <c r="BA17" s="330"/>
      <c r="BB17" s="334"/>
      <c r="BC17" s="330"/>
      <c r="BD17" s="338"/>
      <c r="BE17" s="320"/>
      <c r="BF17" s="320"/>
      <c r="BG17" s="320"/>
      <c r="BH17" s="339"/>
    </row>
    <row r="18" spans="2:60" ht="20.25" customHeight="1" x14ac:dyDescent="0.4">
      <c r="B18" s="350"/>
      <c r="C18" s="338"/>
      <c r="D18" s="320"/>
      <c r="E18" s="321"/>
      <c r="F18" s="104"/>
      <c r="G18" s="216"/>
      <c r="H18" s="434"/>
      <c r="I18" s="319"/>
      <c r="J18" s="320"/>
      <c r="K18" s="320"/>
      <c r="L18" s="321"/>
      <c r="M18" s="319"/>
      <c r="N18" s="320"/>
      <c r="O18" s="321"/>
      <c r="P18" s="319"/>
      <c r="Q18" s="320"/>
      <c r="R18" s="320"/>
      <c r="S18" s="320"/>
      <c r="T18" s="339"/>
      <c r="U18" s="80">
        <v>1</v>
      </c>
      <c r="V18" s="81">
        <v>2</v>
      </c>
      <c r="W18" s="81">
        <v>3</v>
      </c>
      <c r="X18" s="81">
        <v>4</v>
      </c>
      <c r="Y18" s="81">
        <v>5</v>
      </c>
      <c r="Z18" s="81">
        <v>6</v>
      </c>
      <c r="AA18" s="82">
        <v>7</v>
      </c>
      <c r="AB18" s="83">
        <v>8</v>
      </c>
      <c r="AC18" s="81">
        <v>9</v>
      </c>
      <c r="AD18" s="81">
        <v>10</v>
      </c>
      <c r="AE18" s="81">
        <v>11</v>
      </c>
      <c r="AF18" s="81">
        <v>12</v>
      </c>
      <c r="AG18" s="81">
        <v>13</v>
      </c>
      <c r="AH18" s="82">
        <v>14</v>
      </c>
      <c r="AI18" s="80">
        <v>15</v>
      </c>
      <c r="AJ18" s="81">
        <v>16</v>
      </c>
      <c r="AK18" s="81">
        <v>17</v>
      </c>
      <c r="AL18" s="81">
        <v>18</v>
      </c>
      <c r="AM18" s="81">
        <v>19</v>
      </c>
      <c r="AN18" s="81">
        <v>20</v>
      </c>
      <c r="AO18" s="82">
        <v>21</v>
      </c>
      <c r="AP18" s="83">
        <v>22</v>
      </c>
      <c r="AQ18" s="81">
        <v>23</v>
      </c>
      <c r="AR18" s="81">
        <v>24</v>
      </c>
      <c r="AS18" s="81">
        <v>25</v>
      </c>
      <c r="AT18" s="81">
        <v>26</v>
      </c>
      <c r="AU18" s="81">
        <v>27</v>
      </c>
      <c r="AV18" s="82">
        <v>28</v>
      </c>
      <c r="AW18" s="83" t="str">
        <f>IF($BC$3="暦月",IF(DAY(DATE($AD$2,$AH$2,29))=29,29,""),"")</f>
        <v/>
      </c>
      <c r="AX18" s="81" t="str">
        <f>IF($BC$3="暦月",IF(DAY(DATE($AD$2,$AH$2,30))=30,30,""),"")</f>
        <v/>
      </c>
      <c r="AY18" s="82" t="str">
        <f>IF($BC$3="暦月",IF(DAY(DATE($AD$2,$AH$2,31))=31,31,""),"")</f>
        <v/>
      </c>
      <c r="AZ18" s="329"/>
      <c r="BA18" s="330"/>
      <c r="BB18" s="334"/>
      <c r="BC18" s="330"/>
      <c r="BD18" s="338"/>
      <c r="BE18" s="320"/>
      <c r="BF18" s="320"/>
      <c r="BG18" s="320"/>
      <c r="BH18" s="339"/>
    </row>
    <row r="19" spans="2:60" ht="20.25" hidden="1" customHeight="1" x14ac:dyDescent="0.4">
      <c r="B19" s="350"/>
      <c r="C19" s="338"/>
      <c r="D19" s="320"/>
      <c r="E19" s="321"/>
      <c r="F19" s="104"/>
      <c r="G19" s="216"/>
      <c r="H19" s="434"/>
      <c r="I19" s="319"/>
      <c r="J19" s="320"/>
      <c r="K19" s="320"/>
      <c r="L19" s="321"/>
      <c r="M19" s="319"/>
      <c r="N19" s="320"/>
      <c r="O19" s="321"/>
      <c r="P19" s="319"/>
      <c r="Q19" s="320"/>
      <c r="R19" s="320"/>
      <c r="S19" s="320"/>
      <c r="T19" s="339"/>
      <c r="U19" s="80">
        <f>WEEKDAY(DATE($AD$2,$AH$2,1))</f>
        <v>2</v>
      </c>
      <c r="V19" s="81">
        <f>WEEKDAY(DATE($AD$2,$AH$2,2))</f>
        <v>3</v>
      </c>
      <c r="W19" s="81">
        <f>WEEKDAY(DATE($AD$2,$AH$2,3))</f>
        <v>4</v>
      </c>
      <c r="X19" s="81">
        <f>WEEKDAY(DATE($AD$2,$AH$2,4))</f>
        <v>5</v>
      </c>
      <c r="Y19" s="81">
        <f>WEEKDAY(DATE($AD$2,$AH$2,5))</f>
        <v>6</v>
      </c>
      <c r="Z19" s="81">
        <f>WEEKDAY(DATE($AD$2,$AH$2,6))</f>
        <v>7</v>
      </c>
      <c r="AA19" s="82">
        <f>WEEKDAY(DATE($AD$2,$AH$2,7))</f>
        <v>1</v>
      </c>
      <c r="AB19" s="83">
        <f>WEEKDAY(DATE($AD$2,$AH$2,8))</f>
        <v>2</v>
      </c>
      <c r="AC19" s="81">
        <f>WEEKDAY(DATE($AD$2,$AH$2,9))</f>
        <v>3</v>
      </c>
      <c r="AD19" s="81">
        <f>WEEKDAY(DATE($AD$2,$AH$2,10))</f>
        <v>4</v>
      </c>
      <c r="AE19" s="81">
        <f>WEEKDAY(DATE($AD$2,$AH$2,11))</f>
        <v>5</v>
      </c>
      <c r="AF19" s="81">
        <f>WEEKDAY(DATE($AD$2,$AH$2,12))</f>
        <v>6</v>
      </c>
      <c r="AG19" s="81">
        <f>WEEKDAY(DATE($AD$2,$AH$2,13))</f>
        <v>7</v>
      </c>
      <c r="AH19" s="82">
        <f>WEEKDAY(DATE($AD$2,$AH$2,14))</f>
        <v>1</v>
      </c>
      <c r="AI19" s="83">
        <f>WEEKDAY(DATE($AD$2,$AH$2,15))</f>
        <v>2</v>
      </c>
      <c r="AJ19" s="81">
        <f>WEEKDAY(DATE($AD$2,$AH$2,16))</f>
        <v>3</v>
      </c>
      <c r="AK19" s="81">
        <f>WEEKDAY(DATE($AD$2,$AH$2,17))</f>
        <v>4</v>
      </c>
      <c r="AL19" s="81">
        <f>WEEKDAY(DATE($AD$2,$AH$2,18))</f>
        <v>5</v>
      </c>
      <c r="AM19" s="81">
        <f>WEEKDAY(DATE($AD$2,$AH$2,19))</f>
        <v>6</v>
      </c>
      <c r="AN19" s="81">
        <f>WEEKDAY(DATE($AD$2,$AH$2,20))</f>
        <v>7</v>
      </c>
      <c r="AO19" s="82">
        <f>WEEKDAY(DATE($AD$2,$AH$2,21))</f>
        <v>1</v>
      </c>
      <c r="AP19" s="83">
        <f>WEEKDAY(DATE($AD$2,$AH$2,22))</f>
        <v>2</v>
      </c>
      <c r="AQ19" s="81">
        <f>WEEKDAY(DATE($AD$2,$AH$2,23))</f>
        <v>3</v>
      </c>
      <c r="AR19" s="81">
        <f>WEEKDAY(DATE($AD$2,$AH$2,24))</f>
        <v>4</v>
      </c>
      <c r="AS19" s="81">
        <f>WEEKDAY(DATE($AD$2,$AH$2,25))</f>
        <v>5</v>
      </c>
      <c r="AT19" s="81">
        <f>WEEKDAY(DATE($AD$2,$AH$2,26))</f>
        <v>6</v>
      </c>
      <c r="AU19" s="81">
        <f>WEEKDAY(DATE($AD$2,$AH$2,27))</f>
        <v>7</v>
      </c>
      <c r="AV19" s="82">
        <f>WEEKDAY(DATE($AD$2,$AH$2,28))</f>
        <v>1</v>
      </c>
      <c r="AW19" s="83">
        <f>IF(AW18=29,WEEKDAY(DATE($AD$2,$AH$2,29)),0)</f>
        <v>0</v>
      </c>
      <c r="AX19" s="81">
        <f>IF(AX18=30,WEEKDAY(DATE($AD$2,$AH$2,30)),0)</f>
        <v>0</v>
      </c>
      <c r="AY19" s="82">
        <f>IF(AY18=31,WEEKDAY(DATE($AD$2,$AH$2,31)),0)</f>
        <v>0</v>
      </c>
      <c r="AZ19" s="329"/>
      <c r="BA19" s="330"/>
      <c r="BB19" s="334"/>
      <c r="BC19" s="330"/>
      <c r="BD19" s="338"/>
      <c r="BE19" s="320"/>
      <c r="BF19" s="320"/>
      <c r="BG19" s="320"/>
      <c r="BH19" s="339"/>
    </row>
    <row r="20" spans="2:60" ht="20.25" customHeight="1" thickBot="1" x14ac:dyDescent="0.45">
      <c r="B20" s="351"/>
      <c r="C20" s="340"/>
      <c r="D20" s="323"/>
      <c r="E20" s="324"/>
      <c r="F20" s="105"/>
      <c r="G20" s="217"/>
      <c r="H20" s="435"/>
      <c r="I20" s="322"/>
      <c r="J20" s="323"/>
      <c r="K20" s="323"/>
      <c r="L20" s="324"/>
      <c r="M20" s="322"/>
      <c r="N20" s="323"/>
      <c r="O20" s="324"/>
      <c r="P20" s="322"/>
      <c r="Q20" s="323"/>
      <c r="R20" s="323"/>
      <c r="S20" s="323"/>
      <c r="T20" s="341"/>
      <c r="U20" s="84" t="str">
        <f>IF(U19=1,"日",IF(U19=2,"月",IF(U19=3,"火",IF(U19=4,"水",IF(U19=5,"木",IF(U19=6,"金","土"))))))</f>
        <v>月</v>
      </c>
      <c r="V20" s="85" t="str">
        <f t="shared" ref="V20:AV20" si="0">IF(V19=1,"日",IF(V19=2,"月",IF(V19=3,"火",IF(V19=4,"水",IF(V19=5,"木",IF(V19=6,"金","土"))))))</f>
        <v>火</v>
      </c>
      <c r="W20" s="85" t="str">
        <f t="shared" si="0"/>
        <v>水</v>
      </c>
      <c r="X20" s="85" t="str">
        <f t="shared" si="0"/>
        <v>木</v>
      </c>
      <c r="Y20" s="85" t="str">
        <f t="shared" si="0"/>
        <v>金</v>
      </c>
      <c r="Z20" s="85" t="str">
        <f t="shared" si="0"/>
        <v>土</v>
      </c>
      <c r="AA20" s="86" t="str">
        <f t="shared" si="0"/>
        <v>日</v>
      </c>
      <c r="AB20" s="87" t="str">
        <f>IF(AB19=1,"日",IF(AB19=2,"月",IF(AB19=3,"火",IF(AB19=4,"水",IF(AB19=5,"木",IF(AB19=6,"金","土"))))))</f>
        <v>月</v>
      </c>
      <c r="AC20" s="85" t="str">
        <f t="shared" si="0"/>
        <v>火</v>
      </c>
      <c r="AD20" s="85" t="str">
        <f t="shared" si="0"/>
        <v>水</v>
      </c>
      <c r="AE20" s="85" t="str">
        <f t="shared" si="0"/>
        <v>木</v>
      </c>
      <c r="AF20" s="85" t="str">
        <f t="shared" si="0"/>
        <v>金</v>
      </c>
      <c r="AG20" s="85" t="str">
        <f t="shared" si="0"/>
        <v>土</v>
      </c>
      <c r="AH20" s="86" t="str">
        <f t="shared" si="0"/>
        <v>日</v>
      </c>
      <c r="AI20" s="87" t="str">
        <f>IF(AI19=1,"日",IF(AI19=2,"月",IF(AI19=3,"火",IF(AI19=4,"水",IF(AI19=5,"木",IF(AI19=6,"金","土"))))))</f>
        <v>月</v>
      </c>
      <c r="AJ20" s="85" t="str">
        <f t="shared" si="0"/>
        <v>火</v>
      </c>
      <c r="AK20" s="85" t="str">
        <f t="shared" si="0"/>
        <v>水</v>
      </c>
      <c r="AL20" s="85" t="str">
        <f t="shared" si="0"/>
        <v>木</v>
      </c>
      <c r="AM20" s="85" t="str">
        <f t="shared" si="0"/>
        <v>金</v>
      </c>
      <c r="AN20" s="85" t="str">
        <f t="shared" si="0"/>
        <v>土</v>
      </c>
      <c r="AO20" s="86" t="str">
        <f t="shared" si="0"/>
        <v>日</v>
      </c>
      <c r="AP20" s="87" t="str">
        <f>IF(AP19=1,"日",IF(AP19=2,"月",IF(AP19=3,"火",IF(AP19=4,"水",IF(AP19=5,"木",IF(AP19=6,"金","土"))))))</f>
        <v>月</v>
      </c>
      <c r="AQ20" s="85" t="str">
        <f t="shared" si="0"/>
        <v>火</v>
      </c>
      <c r="AR20" s="85" t="str">
        <f t="shared" si="0"/>
        <v>水</v>
      </c>
      <c r="AS20" s="85" t="str">
        <f t="shared" si="0"/>
        <v>木</v>
      </c>
      <c r="AT20" s="85" t="str">
        <f t="shared" si="0"/>
        <v>金</v>
      </c>
      <c r="AU20" s="85" t="str">
        <f t="shared" si="0"/>
        <v>土</v>
      </c>
      <c r="AV20" s="86" t="str">
        <f t="shared" si="0"/>
        <v>日</v>
      </c>
      <c r="AW20" s="85" t="str">
        <f>IF(AW19=1,"日",IF(AW19=2,"月",IF(AW19=3,"火",IF(AW19=4,"水",IF(AW19=5,"木",IF(AW19=6,"金",IF(AW19=0,"","土")))))))</f>
        <v/>
      </c>
      <c r="AX20" s="85" t="str">
        <f>IF(AX19=1,"日",IF(AX19=2,"月",IF(AX19=3,"火",IF(AX19=4,"水",IF(AX19=5,"木",IF(AX19=6,"金",IF(AX19=0,"","土")))))))</f>
        <v/>
      </c>
      <c r="AY20" s="85" t="str">
        <f>IF(AY19=1,"日",IF(AY19=2,"月",IF(AY19=3,"火",IF(AY19=4,"水",IF(AY19=5,"木",IF(AY19=6,"金",IF(AY19=0,"","土")))))))</f>
        <v/>
      </c>
      <c r="AZ20" s="331"/>
      <c r="BA20" s="332"/>
      <c r="BB20" s="335"/>
      <c r="BC20" s="332"/>
      <c r="BD20" s="340"/>
      <c r="BE20" s="323"/>
      <c r="BF20" s="323"/>
      <c r="BG20" s="323"/>
      <c r="BH20" s="341"/>
    </row>
    <row r="21" spans="2:60" ht="20.25" customHeight="1" x14ac:dyDescent="0.4">
      <c r="B21" s="218"/>
      <c r="C21" s="398"/>
      <c r="D21" s="403"/>
      <c r="E21" s="399"/>
      <c r="F21" s="133"/>
      <c r="G21" s="132"/>
      <c r="H21" s="452"/>
      <c r="I21" s="400"/>
      <c r="J21" s="608"/>
      <c r="K21" s="608"/>
      <c r="L21" s="401"/>
      <c r="M21" s="609"/>
      <c r="N21" s="610"/>
      <c r="O21" s="611"/>
      <c r="P21" s="219" t="s">
        <v>18</v>
      </c>
      <c r="Q21" s="220"/>
      <c r="R21" s="220"/>
      <c r="S21" s="221"/>
      <c r="T21" s="222"/>
      <c r="U21" s="223"/>
      <c r="V21" s="223"/>
      <c r="W21" s="223"/>
      <c r="X21" s="223"/>
      <c r="Y21" s="223"/>
      <c r="Z21" s="223"/>
      <c r="AA21" s="224"/>
      <c r="AB21" s="225"/>
      <c r="AC21" s="223"/>
      <c r="AD21" s="223"/>
      <c r="AE21" s="223"/>
      <c r="AF21" s="223"/>
      <c r="AG21" s="223"/>
      <c r="AH21" s="224"/>
      <c r="AI21" s="225"/>
      <c r="AJ21" s="223"/>
      <c r="AK21" s="223"/>
      <c r="AL21" s="223"/>
      <c r="AM21" s="223"/>
      <c r="AN21" s="223"/>
      <c r="AO21" s="224"/>
      <c r="AP21" s="225"/>
      <c r="AQ21" s="223"/>
      <c r="AR21" s="223"/>
      <c r="AS21" s="223"/>
      <c r="AT21" s="223"/>
      <c r="AU21" s="223"/>
      <c r="AV21" s="224"/>
      <c r="AW21" s="225"/>
      <c r="AX21" s="223"/>
      <c r="AY21" s="223"/>
      <c r="AZ21" s="612"/>
      <c r="BA21" s="613"/>
      <c r="BB21" s="618"/>
      <c r="BC21" s="613"/>
      <c r="BD21" s="395"/>
      <c r="BE21" s="396"/>
      <c r="BF21" s="396"/>
      <c r="BG21" s="396"/>
      <c r="BH21" s="397"/>
    </row>
    <row r="22" spans="2:60" ht="20.25" customHeight="1" x14ac:dyDescent="0.4">
      <c r="B22" s="226">
        <v>1</v>
      </c>
      <c r="C22" s="378"/>
      <c r="D22" s="387"/>
      <c r="E22" s="379"/>
      <c r="F22" s="127">
        <f>C21</f>
        <v>0</v>
      </c>
      <c r="G22" s="125"/>
      <c r="H22" s="453"/>
      <c r="I22" s="382"/>
      <c r="J22" s="593"/>
      <c r="K22" s="593"/>
      <c r="L22" s="383"/>
      <c r="M22" s="600"/>
      <c r="N22" s="601"/>
      <c r="O22" s="602"/>
      <c r="P22" s="227" t="s">
        <v>208</v>
      </c>
      <c r="Q22" s="228"/>
      <c r="R22" s="228"/>
      <c r="S22" s="229"/>
      <c r="T22" s="230"/>
      <c r="U22" s="145" t="str">
        <f>IF(U21="","",VLOOKUP(U21,'シフト記号表（勤務時間帯） (4)'!$D$6:$X$47,21,FALSE))</f>
        <v/>
      </c>
      <c r="V22" s="146" t="str">
        <f>IF(V21="","",VLOOKUP(V21,'シフト記号表（勤務時間帯） (4)'!$D$6:$X$47,21,FALSE))</f>
        <v/>
      </c>
      <c r="W22" s="146" t="str">
        <f>IF(W21="","",VLOOKUP(W21,'シフト記号表（勤務時間帯） (4)'!$D$6:$X$47,21,FALSE))</f>
        <v/>
      </c>
      <c r="X22" s="146" t="str">
        <f>IF(X21="","",VLOOKUP(X21,'シフト記号表（勤務時間帯） (4)'!$D$6:$X$47,21,FALSE))</f>
        <v/>
      </c>
      <c r="Y22" s="146" t="str">
        <f>IF(Y21="","",VLOOKUP(Y21,'シフト記号表（勤務時間帯） (4)'!$D$6:$X$47,21,FALSE))</f>
        <v/>
      </c>
      <c r="Z22" s="146" t="str">
        <f>IF(Z21="","",VLOOKUP(Z21,'シフト記号表（勤務時間帯） (4)'!$D$6:$X$47,21,FALSE))</f>
        <v/>
      </c>
      <c r="AA22" s="147" t="str">
        <f>IF(AA21="","",VLOOKUP(AA21,'シフト記号表（勤務時間帯） (4)'!$D$6:$X$47,21,FALSE))</f>
        <v/>
      </c>
      <c r="AB22" s="145" t="str">
        <f>IF(AB21="","",VLOOKUP(AB21,'シフト記号表（勤務時間帯） (4)'!$D$6:$X$47,21,FALSE))</f>
        <v/>
      </c>
      <c r="AC22" s="146" t="str">
        <f>IF(AC21="","",VLOOKUP(AC21,'シフト記号表（勤務時間帯） (4)'!$D$6:$X$47,21,FALSE))</f>
        <v/>
      </c>
      <c r="AD22" s="146" t="str">
        <f>IF(AD21="","",VLOOKUP(AD21,'シフト記号表（勤務時間帯） (4)'!$D$6:$X$47,21,FALSE))</f>
        <v/>
      </c>
      <c r="AE22" s="146" t="str">
        <f>IF(AE21="","",VLOOKUP(AE21,'シフト記号表（勤務時間帯） (4)'!$D$6:$X$47,21,FALSE))</f>
        <v/>
      </c>
      <c r="AF22" s="146" t="str">
        <f>IF(AF21="","",VLOOKUP(AF21,'シフト記号表（勤務時間帯） (4)'!$D$6:$X$47,21,FALSE))</f>
        <v/>
      </c>
      <c r="AG22" s="146" t="str">
        <f>IF(AG21="","",VLOOKUP(AG21,'シフト記号表（勤務時間帯） (4)'!$D$6:$X$47,21,FALSE))</f>
        <v/>
      </c>
      <c r="AH22" s="147" t="str">
        <f>IF(AH21="","",VLOOKUP(AH21,'シフト記号表（勤務時間帯） (4)'!$D$6:$X$47,21,FALSE))</f>
        <v/>
      </c>
      <c r="AI22" s="145" t="str">
        <f>IF(AI21="","",VLOOKUP(AI21,'シフト記号表（勤務時間帯） (4)'!$D$6:$X$47,21,FALSE))</f>
        <v/>
      </c>
      <c r="AJ22" s="146" t="str">
        <f>IF(AJ21="","",VLOOKUP(AJ21,'シフト記号表（勤務時間帯） (4)'!$D$6:$X$47,21,FALSE))</f>
        <v/>
      </c>
      <c r="AK22" s="146" t="str">
        <f>IF(AK21="","",VLOOKUP(AK21,'シフト記号表（勤務時間帯） (4)'!$D$6:$X$47,21,FALSE))</f>
        <v/>
      </c>
      <c r="AL22" s="146" t="str">
        <f>IF(AL21="","",VLOOKUP(AL21,'シフト記号表（勤務時間帯） (4)'!$D$6:$X$47,21,FALSE))</f>
        <v/>
      </c>
      <c r="AM22" s="146" t="str">
        <f>IF(AM21="","",VLOOKUP(AM21,'シフト記号表（勤務時間帯） (4)'!$D$6:$X$47,21,FALSE))</f>
        <v/>
      </c>
      <c r="AN22" s="146" t="str">
        <f>IF(AN21="","",VLOOKUP(AN21,'シフト記号表（勤務時間帯） (4)'!$D$6:$X$47,21,FALSE))</f>
        <v/>
      </c>
      <c r="AO22" s="147" t="str">
        <f>IF(AO21="","",VLOOKUP(AO21,'シフト記号表（勤務時間帯） (4)'!$D$6:$X$47,21,FALSE))</f>
        <v/>
      </c>
      <c r="AP22" s="145" t="str">
        <f>IF(AP21="","",VLOOKUP(AP21,'シフト記号表（勤務時間帯） (4)'!$D$6:$X$47,21,FALSE))</f>
        <v/>
      </c>
      <c r="AQ22" s="146" t="str">
        <f>IF(AQ21="","",VLOOKUP(AQ21,'シフト記号表（勤務時間帯） (4)'!$D$6:$X$47,21,FALSE))</f>
        <v/>
      </c>
      <c r="AR22" s="146" t="str">
        <f>IF(AR21="","",VLOOKUP(AR21,'シフト記号表（勤務時間帯） (4)'!$D$6:$X$47,21,FALSE))</f>
        <v/>
      </c>
      <c r="AS22" s="146" t="str">
        <f>IF(AS21="","",VLOOKUP(AS21,'シフト記号表（勤務時間帯） (4)'!$D$6:$X$47,21,FALSE))</f>
        <v/>
      </c>
      <c r="AT22" s="146" t="str">
        <f>IF(AT21="","",VLOOKUP(AT21,'シフト記号表（勤務時間帯） (4)'!$D$6:$X$47,21,FALSE))</f>
        <v/>
      </c>
      <c r="AU22" s="146" t="str">
        <f>IF(AU21="","",VLOOKUP(AU21,'シフト記号表（勤務時間帯） (4)'!$D$6:$X$47,21,FALSE))</f>
        <v/>
      </c>
      <c r="AV22" s="147" t="str">
        <f>IF(AV21="","",VLOOKUP(AV21,'シフト記号表（勤務時間帯） (4)'!$D$6:$X$47,21,FALSE))</f>
        <v/>
      </c>
      <c r="AW22" s="145" t="str">
        <f>IF(AW21="","",VLOOKUP(AW21,'シフト記号表（勤務時間帯） (4)'!$D$6:$X$47,21,FALSE))</f>
        <v/>
      </c>
      <c r="AX22" s="146" t="str">
        <f>IF(AX21="","",VLOOKUP(AX21,'シフト記号表（勤務時間帯） (4)'!$D$6:$X$47,21,FALSE))</f>
        <v/>
      </c>
      <c r="AY22" s="146" t="str">
        <f>IF(AY21="","",VLOOKUP(AY21,'シフト記号表（勤務時間帯） (4)'!$D$6:$X$47,21,FALSE))</f>
        <v/>
      </c>
      <c r="AZ22" s="371">
        <f>IF($BC$3="４週",SUM(U22:AV22),IF($BC$3="暦月",SUM(U22:AY22),""))</f>
        <v>0</v>
      </c>
      <c r="BA22" s="372"/>
      <c r="BB22" s="373">
        <f>IF($BC$3="４週",AZ22/4,IF($BC$3="暦月",(AZ22/($BC$8/7)),""))</f>
        <v>0</v>
      </c>
      <c r="BC22" s="372"/>
      <c r="BD22" s="368"/>
      <c r="BE22" s="369"/>
      <c r="BF22" s="369"/>
      <c r="BG22" s="369"/>
      <c r="BH22" s="370"/>
    </row>
    <row r="23" spans="2:60" ht="20.25" customHeight="1" x14ac:dyDescent="0.4">
      <c r="B23" s="123"/>
      <c r="C23" s="533"/>
      <c r="D23" s="534"/>
      <c r="E23" s="535"/>
      <c r="F23" s="128"/>
      <c r="G23" s="129">
        <f>C21</f>
        <v>0</v>
      </c>
      <c r="H23" s="518"/>
      <c r="I23" s="594"/>
      <c r="J23" s="595"/>
      <c r="K23" s="595"/>
      <c r="L23" s="596"/>
      <c r="M23" s="603"/>
      <c r="N23" s="604"/>
      <c r="O23" s="605"/>
      <c r="P23" s="231" t="s">
        <v>209</v>
      </c>
      <c r="Q23" s="232"/>
      <c r="R23" s="232"/>
      <c r="S23" s="233"/>
      <c r="T23" s="234"/>
      <c r="U23" s="95" t="str">
        <f>IF(U21="","",VLOOKUP(U21,'シフト記号表（勤務時間帯） (4)'!$D$6:$Z$47,23,FALSE))</f>
        <v/>
      </c>
      <c r="V23" s="96" t="str">
        <f>IF(V21="","",VLOOKUP(V21,'シフト記号表（勤務時間帯） (4)'!$D$6:$Z$47,23,FALSE))</f>
        <v/>
      </c>
      <c r="W23" s="96" t="str">
        <f>IF(W21="","",VLOOKUP(W21,'シフト記号表（勤務時間帯） (4)'!$D$6:$Z$47,23,FALSE))</f>
        <v/>
      </c>
      <c r="X23" s="96" t="str">
        <f>IF(X21="","",VLOOKUP(X21,'シフト記号表（勤務時間帯） (4)'!$D$6:$Z$47,23,FALSE))</f>
        <v/>
      </c>
      <c r="Y23" s="96" t="str">
        <f>IF(Y21="","",VLOOKUP(Y21,'シフト記号表（勤務時間帯） (4)'!$D$6:$Z$47,23,FALSE))</f>
        <v/>
      </c>
      <c r="Z23" s="96" t="str">
        <f>IF(Z21="","",VLOOKUP(Z21,'シフト記号表（勤務時間帯） (4)'!$D$6:$Z$47,23,FALSE))</f>
        <v/>
      </c>
      <c r="AA23" s="97" t="str">
        <f>IF(AA21="","",VLOOKUP(AA21,'シフト記号表（勤務時間帯） (4)'!$D$6:$Z$47,23,FALSE))</f>
        <v/>
      </c>
      <c r="AB23" s="95" t="str">
        <f>IF(AB21="","",VLOOKUP(AB21,'シフト記号表（勤務時間帯） (4)'!$D$6:$Z$47,23,FALSE))</f>
        <v/>
      </c>
      <c r="AC23" s="96" t="str">
        <f>IF(AC21="","",VLOOKUP(AC21,'シフト記号表（勤務時間帯） (4)'!$D$6:$Z$47,23,FALSE))</f>
        <v/>
      </c>
      <c r="AD23" s="96" t="str">
        <f>IF(AD21="","",VLOOKUP(AD21,'シフト記号表（勤務時間帯） (4)'!$D$6:$Z$47,23,FALSE))</f>
        <v/>
      </c>
      <c r="AE23" s="96" t="str">
        <f>IF(AE21="","",VLOOKUP(AE21,'シフト記号表（勤務時間帯） (4)'!$D$6:$Z$47,23,FALSE))</f>
        <v/>
      </c>
      <c r="AF23" s="96" t="str">
        <f>IF(AF21="","",VLOOKUP(AF21,'シフト記号表（勤務時間帯） (4)'!$D$6:$Z$47,23,FALSE))</f>
        <v/>
      </c>
      <c r="AG23" s="96" t="str">
        <f>IF(AG21="","",VLOOKUP(AG21,'シフト記号表（勤務時間帯） (4)'!$D$6:$Z$47,23,FALSE))</f>
        <v/>
      </c>
      <c r="AH23" s="97" t="str">
        <f>IF(AH21="","",VLOOKUP(AH21,'シフト記号表（勤務時間帯） (4)'!$D$6:$Z$47,23,FALSE))</f>
        <v/>
      </c>
      <c r="AI23" s="95" t="str">
        <f>IF(AI21="","",VLOOKUP(AI21,'シフト記号表（勤務時間帯） (4)'!$D$6:$Z$47,23,FALSE))</f>
        <v/>
      </c>
      <c r="AJ23" s="96" t="str">
        <f>IF(AJ21="","",VLOOKUP(AJ21,'シフト記号表（勤務時間帯） (4)'!$D$6:$Z$47,23,FALSE))</f>
        <v/>
      </c>
      <c r="AK23" s="96" t="str">
        <f>IF(AK21="","",VLOOKUP(AK21,'シフト記号表（勤務時間帯） (4)'!$D$6:$Z$47,23,FALSE))</f>
        <v/>
      </c>
      <c r="AL23" s="96" t="str">
        <f>IF(AL21="","",VLOOKUP(AL21,'シフト記号表（勤務時間帯） (4)'!$D$6:$Z$47,23,FALSE))</f>
        <v/>
      </c>
      <c r="AM23" s="96" t="str">
        <f>IF(AM21="","",VLOOKUP(AM21,'シフト記号表（勤務時間帯） (4)'!$D$6:$Z$47,23,FALSE))</f>
        <v/>
      </c>
      <c r="AN23" s="96" t="str">
        <f>IF(AN21="","",VLOOKUP(AN21,'シフト記号表（勤務時間帯） (4)'!$D$6:$Z$47,23,FALSE))</f>
        <v/>
      </c>
      <c r="AO23" s="97" t="str">
        <f>IF(AO21="","",VLOOKUP(AO21,'シフト記号表（勤務時間帯） (4)'!$D$6:$Z$47,23,FALSE))</f>
        <v/>
      </c>
      <c r="AP23" s="95" t="str">
        <f>IF(AP21="","",VLOOKUP(AP21,'シフト記号表（勤務時間帯） (4)'!$D$6:$Z$47,23,FALSE))</f>
        <v/>
      </c>
      <c r="AQ23" s="96" t="str">
        <f>IF(AQ21="","",VLOOKUP(AQ21,'シフト記号表（勤務時間帯） (4)'!$D$6:$Z$47,23,FALSE))</f>
        <v/>
      </c>
      <c r="AR23" s="96" t="str">
        <f>IF(AR21="","",VLOOKUP(AR21,'シフト記号表（勤務時間帯） (4)'!$D$6:$Z$47,23,FALSE))</f>
        <v/>
      </c>
      <c r="AS23" s="96" t="str">
        <f>IF(AS21="","",VLOOKUP(AS21,'シフト記号表（勤務時間帯） (4)'!$D$6:$Z$47,23,FALSE))</f>
        <v/>
      </c>
      <c r="AT23" s="96" t="str">
        <f>IF(AT21="","",VLOOKUP(AT21,'シフト記号表（勤務時間帯） (4)'!$D$6:$Z$47,23,FALSE))</f>
        <v/>
      </c>
      <c r="AU23" s="96" t="str">
        <f>IF(AU21="","",VLOOKUP(AU21,'シフト記号表（勤務時間帯） (4)'!$D$6:$Z$47,23,FALSE))</f>
        <v/>
      </c>
      <c r="AV23" s="97" t="str">
        <f>IF(AV21="","",VLOOKUP(AV21,'シフト記号表（勤務時間帯） (4)'!$D$6:$Z$47,23,FALSE))</f>
        <v/>
      </c>
      <c r="AW23" s="95" t="str">
        <f>IF(AW21="","",VLOOKUP(AW21,'シフト記号表（勤務時間帯） (4)'!$D$6:$Z$47,23,FALSE))</f>
        <v/>
      </c>
      <c r="AX23" s="96" t="str">
        <f>IF(AX21="","",VLOOKUP(AX21,'シフト記号表（勤務時間帯） (4)'!$D$6:$Z$47,23,FALSE))</f>
        <v/>
      </c>
      <c r="AY23" s="96" t="str">
        <f>IF(AY21="","",VLOOKUP(AY21,'シフト記号表（勤務時間帯） (4)'!$D$6:$Z$47,23,FALSE))</f>
        <v/>
      </c>
      <c r="AZ23" s="615">
        <f>IF($BC$3="４週",SUM(U23:AV23),IF($BC$3="暦月",SUM(U23:AY23),""))</f>
        <v>0</v>
      </c>
      <c r="BA23" s="616"/>
      <c r="BB23" s="617">
        <f>IF($BC$3="４週",AZ23/4,IF($BC$3="暦月",(AZ23/($BC$8/7)),""))</f>
        <v>0</v>
      </c>
      <c r="BC23" s="616"/>
      <c r="BD23" s="497"/>
      <c r="BE23" s="498"/>
      <c r="BF23" s="498"/>
      <c r="BG23" s="498"/>
      <c r="BH23" s="499"/>
    </row>
    <row r="24" spans="2:60" ht="20.25" customHeight="1" x14ac:dyDescent="0.4">
      <c r="B24" s="235"/>
      <c r="C24" s="376"/>
      <c r="D24" s="385"/>
      <c r="E24" s="377"/>
      <c r="F24" s="126"/>
      <c r="G24" s="124"/>
      <c r="H24" s="517"/>
      <c r="I24" s="380"/>
      <c r="J24" s="592"/>
      <c r="K24" s="592"/>
      <c r="L24" s="381"/>
      <c r="M24" s="597"/>
      <c r="N24" s="598"/>
      <c r="O24" s="599"/>
      <c r="P24" s="236" t="s">
        <v>18</v>
      </c>
      <c r="Q24" s="237"/>
      <c r="R24" s="237"/>
      <c r="S24" s="238"/>
      <c r="T24" s="239"/>
      <c r="U24" s="201"/>
      <c r="V24" s="202"/>
      <c r="W24" s="202"/>
      <c r="X24" s="202"/>
      <c r="Y24" s="202"/>
      <c r="Z24" s="202"/>
      <c r="AA24" s="203"/>
      <c r="AB24" s="201"/>
      <c r="AC24" s="202"/>
      <c r="AD24" s="202"/>
      <c r="AE24" s="202"/>
      <c r="AF24" s="202"/>
      <c r="AG24" s="202"/>
      <c r="AH24" s="203"/>
      <c r="AI24" s="201"/>
      <c r="AJ24" s="202"/>
      <c r="AK24" s="202"/>
      <c r="AL24" s="202"/>
      <c r="AM24" s="202"/>
      <c r="AN24" s="202"/>
      <c r="AO24" s="203"/>
      <c r="AP24" s="201"/>
      <c r="AQ24" s="202"/>
      <c r="AR24" s="202"/>
      <c r="AS24" s="202"/>
      <c r="AT24" s="202"/>
      <c r="AU24" s="202"/>
      <c r="AV24" s="203"/>
      <c r="AW24" s="201"/>
      <c r="AX24" s="202"/>
      <c r="AY24" s="202"/>
      <c r="AZ24" s="606"/>
      <c r="BA24" s="607"/>
      <c r="BB24" s="614"/>
      <c r="BC24" s="607"/>
      <c r="BD24" s="365"/>
      <c r="BE24" s="366"/>
      <c r="BF24" s="366"/>
      <c r="BG24" s="366"/>
      <c r="BH24" s="367"/>
    </row>
    <row r="25" spans="2:60" ht="20.25" customHeight="1" x14ac:dyDescent="0.4">
      <c r="B25" s="226">
        <f>B22+1</f>
        <v>2</v>
      </c>
      <c r="C25" s="378"/>
      <c r="D25" s="387"/>
      <c r="E25" s="379"/>
      <c r="F25" s="127">
        <f>C24</f>
        <v>0</v>
      </c>
      <c r="G25" s="125"/>
      <c r="H25" s="453"/>
      <c r="I25" s="382"/>
      <c r="J25" s="593"/>
      <c r="K25" s="593"/>
      <c r="L25" s="383"/>
      <c r="M25" s="600"/>
      <c r="N25" s="601"/>
      <c r="O25" s="602"/>
      <c r="P25" s="227" t="s">
        <v>208</v>
      </c>
      <c r="Q25" s="228"/>
      <c r="R25" s="228"/>
      <c r="S25" s="229"/>
      <c r="T25" s="230"/>
      <c r="U25" s="145" t="str">
        <f>IF(U24="","",VLOOKUP(U24,'シフト記号表（勤務時間帯） (4)'!$D$6:$X$47,21,FALSE))</f>
        <v/>
      </c>
      <c r="V25" s="146" t="str">
        <f>IF(V24="","",VLOOKUP(V24,'シフト記号表（勤務時間帯） (4)'!$D$6:$X$47,21,FALSE))</f>
        <v/>
      </c>
      <c r="W25" s="146" t="str">
        <f>IF(W24="","",VLOOKUP(W24,'シフト記号表（勤務時間帯） (4)'!$D$6:$X$47,21,FALSE))</f>
        <v/>
      </c>
      <c r="X25" s="146" t="str">
        <f>IF(X24="","",VLOOKUP(X24,'シフト記号表（勤務時間帯） (4)'!$D$6:$X$47,21,FALSE))</f>
        <v/>
      </c>
      <c r="Y25" s="146" t="str">
        <f>IF(Y24="","",VLOOKUP(Y24,'シフト記号表（勤務時間帯） (4)'!$D$6:$X$47,21,FALSE))</f>
        <v/>
      </c>
      <c r="Z25" s="146" t="str">
        <f>IF(Z24="","",VLOOKUP(Z24,'シフト記号表（勤務時間帯） (4)'!$D$6:$X$47,21,FALSE))</f>
        <v/>
      </c>
      <c r="AA25" s="147" t="str">
        <f>IF(AA24="","",VLOOKUP(AA24,'シフト記号表（勤務時間帯） (4)'!$D$6:$X$47,21,FALSE))</f>
        <v/>
      </c>
      <c r="AB25" s="145" t="str">
        <f>IF(AB24="","",VLOOKUP(AB24,'シフト記号表（勤務時間帯） (4)'!$D$6:$X$47,21,FALSE))</f>
        <v/>
      </c>
      <c r="AC25" s="146" t="str">
        <f>IF(AC24="","",VLOOKUP(AC24,'シフト記号表（勤務時間帯） (4)'!$D$6:$X$47,21,FALSE))</f>
        <v/>
      </c>
      <c r="AD25" s="146" t="str">
        <f>IF(AD24="","",VLOOKUP(AD24,'シフト記号表（勤務時間帯） (4)'!$D$6:$X$47,21,FALSE))</f>
        <v/>
      </c>
      <c r="AE25" s="146" t="str">
        <f>IF(AE24="","",VLOOKUP(AE24,'シフト記号表（勤務時間帯） (4)'!$D$6:$X$47,21,FALSE))</f>
        <v/>
      </c>
      <c r="AF25" s="146" t="str">
        <f>IF(AF24="","",VLOOKUP(AF24,'シフト記号表（勤務時間帯） (4)'!$D$6:$X$47,21,FALSE))</f>
        <v/>
      </c>
      <c r="AG25" s="146" t="str">
        <f>IF(AG24="","",VLOOKUP(AG24,'シフト記号表（勤務時間帯） (4)'!$D$6:$X$47,21,FALSE))</f>
        <v/>
      </c>
      <c r="AH25" s="147" t="str">
        <f>IF(AH24="","",VLOOKUP(AH24,'シフト記号表（勤務時間帯） (4)'!$D$6:$X$47,21,FALSE))</f>
        <v/>
      </c>
      <c r="AI25" s="145" t="str">
        <f>IF(AI24="","",VLOOKUP(AI24,'シフト記号表（勤務時間帯） (4)'!$D$6:$X$47,21,FALSE))</f>
        <v/>
      </c>
      <c r="AJ25" s="146" t="str">
        <f>IF(AJ24="","",VLOOKUP(AJ24,'シフト記号表（勤務時間帯） (4)'!$D$6:$X$47,21,FALSE))</f>
        <v/>
      </c>
      <c r="AK25" s="146" t="str">
        <f>IF(AK24="","",VLOOKUP(AK24,'シフト記号表（勤務時間帯） (4)'!$D$6:$X$47,21,FALSE))</f>
        <v/>
      </c>
      <c r="AL25" s="146" t="str">
        <f>IF(AL24="","",VLOOKUP(AL24,'シフト記号表（勤務時間帯） (4)'!$D$6:$X$47,21,FALSE))</f>
        <v/>
      </c>
      <c r="AM25" s="146" t="str">
        <f>IF(AM24="","",VLOOKUP(AM24,'シフト記号表（勤務時間帯） (4)'!$D$6:$X$47,21,FALSE))</f>
        <v/>
      </c>
      <c r="AN25" s="146" t="str">
        <f>IF(AN24="","",VLOOKUP(AN24,'シフト記号表（勤務時間帯） (4)'!$D$6:$X$47,21,FALSE))</f>
        <v/>
      </c>
      <c r="AO25" s="147" t="str">
        <f>IF(AO24="","",VLOOKUP(AO24,'シフト記号表（勤務時間帯） (4)'!$D$6:$X$47,21,FALSE))</f>
        <v/>
      </c>
      <c r="AP25" s="145" t="str">
        <f>IF(AP24="","",VLOOKUP(AP24,'シフト記号表（勤務時間帯） (4)'!$D$6:$X$47,21,FALSE))</f>
        <v/>
      </c>
      <c r="AQ25" s="146" t="str">
        <f>IF(AQ24="","",VLOOKUP(AQ24,'シフト記号表（勤務時間帯） (4)'!$D$6:$X$47,21,FALSE))</f>
        <v/>
      </c>
      <c r="AR25" s="146" t="str">
        <f>IF(AR24="","",VLOOKUP(AR24,'シフト記号表（勤務時間帯） (4)'!$D$6:$X$47,21,FALSE))</f>
        <v/>
      </c>
      <c r="AS25" s="146" t="str">
        <f>IF(AS24="","",VLOOKUP(AS24,'シフト記号表（勤務時間帯） (4)'!$D$6:$X$47,21,FALSE))</f>
        <v/>
      </c>
      <c r="AT25" s="146" t="str">
        <f>IF(AT24="","",VLOOKUP(AT24,'シフト記号表（勤務時間帯） (4)'!$D$6:$X$47,21,FALSE))</f>
        <v/>
      </c>
      <c r="AU25" s="146" t="str">
        <f>IF(AU24="","",VLOOKUP(AU24,'シフト記号表（勤務時間帯） (4)'!$D$6:$X$47,21,FALSE))</f>
        <v/>
      </c>
      <c r="AV25" s="147" t="str">
        <f>IF(AV24="","",VLOOKUP(AV24,'シフト記号表（勤務時間帯） (4)'!$D$6:$X$47,21,FALSE))</f>
        <v/>
      </c>
      <c r="AW25" s="145" t="str">
        <f>IF(AW24="","",VLOOKUP(AW24,'シフト記号表（勤務時間帯） (4)'!$D$6:$X$47,21,FALSE))</f>
        <v/>
      </c>
      <c r="AX25" s="146" t="str">
        <f>IF(AX24="","",VLOOKUP(AX24,'シフト記号表（勤務時間帯） (4)'!$D$6:$X$47,21,FALSE))</f>
        <v/>
      </c>
      <c r="AY25" s="146" t="str">
        <f>IF(AY24="","",VLOOKUP(AY24,'シフト記号表（勤務時間帯） (4)'!$D$6:$X$47,21,FALSE))</f>
        <v/>
      </c>
      <c r="AZ25" s="371">
        <f>IF($BC$3="４週",SUM(U25:AV25),IF($BC$3="暦月",SUM(U25:AY25),""))</f>
        <v>0</v>
      </c>
      <c r="BA25" s="372"/>
      <c r="BB25" s="373">
        <f>IF($BC$3="４週",AZ25/4,IF($BC$3="暦月",(AZ25/($BC$8/7)),""))</f>
        <v>0</v>
      </c>
      <c r="BC25" s="372"/>
      <c r="BD25" s="368"/>
      <c r="BE25" s="369"/>
      <c r="BF25" s="369"/>
      <c r="BG25" s="369"/>
      <c r="BH25" s="370"/>
    </row>
    <row r="26" spans="2:60" ht="20.25" customHeight="1" x14ac:dyDescent="0.4">
      <c r="B26" s="123"/>
      <c r="C26" s="533"/>
      <c r="D26" s="534"/>
      <c r="E26" s="535"/>
      <c r="F26" s="128"/>
      <c r="G26" s="129">
        <f>C24</f>
        <v>0</v>
      </c>
      <c r="H26" s="518"/>
      <c r="I26" s="594"/>
      <c r="J26" s="595"/>
      <c r="K26" s="595"/>
      <c r="L26" s="596"/>
      <c r="M26" s="603"/>
      <c r="N26" s="604"/>
      <c r="O26" s="605"/>
      <c r="P26" s="231" t="s">
        <v>209</v>
      </c>
      <c r="Q26" s="232"/>
      <c r="R26" s="232"/>
      <c r="S26" s="233"/>
      <c r="T26" s="234"/>
      <c r="U26" s="95" t="str">
        <f>IF(U24="","",VLOOKUP(U24,'シフト記号表（勤務時間帯） (4)'!$D$6:$Z$47,23,FALSE))</f>
        <v/>
      </c>
      <c r="V26" s="96" t="str">
        <f>IF(V24="","",VLOOKUP(V24,'シフト記号表（勤務時間帯） (4)'!$D$6:$Z$47,23,FALSE))</f>
        <v/>
      </c>
      <c r="W26" s="96" t="str">
        <f>IF(W24="","",VLOOKUP(W24,'シフト記号表（勤務時間帯） (4)'!$D$6:$Z$47,23,FALSE))</f>
        <v/>
      </c>
      <c r="X26" s="96" t="str">
        <f>IF(X24="","",VLOOKUP(X24,'シフト記号表（勤務時間帯） (4)'!$D$6:$Z$47,23,FALSE))</f>
        <v/>
      </c>
      <c r="Y26" s="96" t="str">
        <f>IF(Y24="","",VLOOKUP(Y24,'シフト記号表（勤務時間帯） (4)'!$D$6:$Z$47,23,FALSE))</f>
        <v/>
      </c>
      <c r="Z26" s="96" t="str">
        <f>IF(Z24="","",VLOOKUP(Z24,'シフト記号表（勤務時間帯） (4)'!$D$6:$Z$47,23,FALSE))</f>
        <v/>
      </c>
      <c r="AA26" s="97" t="str">
        <f>IF(AA24="","",VLOOKUP(AA24,'シフト記号表（勤務時間帯） (4)'!$D$6:$Z$47,23,FALSE))</f>
        <v/>
      </c>
      <c r="AB26" s="95" t="str">
        <f>IF(AB24="","",VLOOKUP(AB24,'シフト記号表（勤務時間帯） (4)'!$D$6:$Z$47,23,FALSE))</f>
        <v/>
      </c>
      <c r="AC26" s="96" t="str">
        <f>IF(AC24="","",VLOOKUP(AC24,'シフト記号表（勤務時間帯） (4)'!$D$6:$Z$47,23,FALSE))</f>
        <v/>
      </c>
      <c r="AD26" s="96" t="str">
        <f>IF(AD24="","",VLOOKUP(AD24,'シフト記号表（勤務時間帯） (4)'!$D$6:$Z$47,23,FALSE))</f>
        <v/>
      </c>
      <c r="AE26" s="96" t="str">
        <f>IF(AE24="","",VLOOKUP(AE24,'シフト記号表（勤務時間帯） (4)'!$D$6:$Z$47,23,FALSE))</f>
        <v/>
      </c>
      <c r="AF26" s="96" t="str">
        <f>IF(AF24="","",VLOOKUP(AF24,'シフト記号表（勤務時間帯） (4)'!$D$6:$Z$47,23,FALSE))</f>
        <v/>
      </c>
      <c r="AG26" s="96" t="str">
        <f>IF(AG24="","",VLOOKUP(AG24,'シフト記号表（勤務時間帯） (4)'!$D$6:$Z$47,23,FALSE))</f>
        <v/>
      </c>
      <c r="AH26" s="97" t="str">
        <f>IF(AH24="","",VLOOKUP(AH24,'シフト記号表（勤務時間帯） (4)'!$D$6:$Z$47,23,FALSE))</f>
        <v/>
      </c>
      <c r="AI26" s="95" t="str">
        <f>IF(AI24="","",VLOOKUP(AI24,'シフト記号表（勤務時間帯） (4)'!$D$6:$Z$47,23,FALSE))</f>
        <v/>
      </c>
      <c r="AJ26" s="96" t="str">
        <f>IF(AJ24="","",VLOOKUP(AJ24,'シフト記号表（勤務時間帯） (4)'!$D$6:$Z$47,23,FALSE))</f>
        <v/>
      </c>
      <c r="AK26" s="96" t="str">
        <f>IF(AK24="","",VLOOKUP(AK24,'シフト記号表（勤務時間帯） (4)'!$D$6:$Z$47,23,FALSE))</f>
        <v/>
      </c>
      <c r="AL26" s="96" t="str">
        <f>IF(AL24="","",VLOOKUP(AL24,'シフト記号表（勤務時間帯） (4)'!$D$6:$Z$47,23,FALSE))</f>
        <v/>
      </c>
      <c r="AM26" s="96" t="str">
        <f>IF(AM24="","",VLOOKUP(AM24,'シフト記号表（勤務時間帯） (4)'!$D$6:$Z$47,23,FALSE))</f>
        <v/>
      </c>
      <c r="AN26" s="96" t="str">
        <f>IF(AN24="","",VLOOKUP(AN24,'シフト記号表（勤務時間帯） (4)'!$D$6:$Z$47,23,FALSE))</f>
        <v/>
      </c>
      <c r="AO26" s="97" t="str">
        <f>IF(AO24="","",VLOOKUP(AO24,'シフト記号表（勤務時間帯） (4)'!$D$6:$Z$47,23,FALSE))</f>
        <v/>
      </c>
      <c r="AP26" s="95" t="str">
        <f>IF(AP24="","",VLOOKUP(AP24,'シフト記号表（勤務時間帯） (4)'!$D$6:$Z$47,23,FALSE))</f>
        <v/>
      </c>
      <c r="AQ26" s="96" t="str">
        <f>IF(AQ24="","",VLOOKUP(AQ24,'シフト記号表（勤務時間帯） (4)'!$D$6:$Z$47,23,FALSE))</f>
        <v/>
      </c>
      <c r="AR26" s="96" t="str">
        <f>IF(AR24="","",VLOOKUP(AR24,'シフト記号表（勤務時間帯） (4)'!$D$6:$Z$47,23,FALSE))</f>
        <v/>
      </c>
      <c r="AS26" s="96" t="str">
        <f>IF(AS24="","",VLOOKUP(AS24,'シフト記号表（勤務時間帯） (4)'!$D$6:$Z$47,23,FALSE))</f>
        <v/>
      </c>
      <c r="AT26" s="96" t="str">
        <f>IF(AT24="","",VLOOKUP(AT24,'シフト記号表（勤務時間帯） (4)'!$D$6:$Z$47,23,FALSE))</f>
        <v/>
      </c>
      <c r="AU26" s="96" t="str">
        <f>IF(AU24="","",VLOOKUP(AU24,'シフト記号表（勤務時間帯） (4)'!$D$6:$Z$47,23,FALSE))</f>
        <v/>
      </c>
      <c r="AV26" s="97" t="str">
        <f>IF(AV24="","",VLOOKUP(AV24,'シフト記号表（勤務時間帯） (4)'!$D$6:$Z$47,23,FALSE))</f>
        <v/>
      </c>
      <c r="AW26" s="95" t="str">
        <f>IF(AW24="","",VLOOKUP(AW24,'シフト記号表（勤務時間帯） (4)'!$D$6:$Z$47,23,FALSE))</f>
        <v/>
      </c>
      <c r="AX26" s="96" t="str">
        <f>IF(AX24="","",VLOOKUP(AX24,'シフト記号表（勤務時間帯） (4)'!$D$6:$Z$47,23,FALSE))</f>
        <v/>
      </c>
      <c r="AY26" s="96" t="str">
        <f>IF(AY24="","",VLOOKUP(AY24,'シフト記号表（勤務時間帯） (4)'!$D$6:$Z$47,23,FALSE))</f>
        <v/>
      </c>
      <c r="AZ26" s="615">
        <f>IF($BC$3="４週",SUM(U26:AV26),IF($BC$3="暦月",SUM(U26:AY26),""))</f>
        <v>0</v>
      </c>
      <c r="BA26" s="616"/>
      <c r="BB26" s="617">
        <f>IF($BC$3="４週",AZ26/4,IF($BC$3="暦月",(AZ26/($BC$8/7)),""))</f>
        <v>0</v>
      </c>
      <c r="BC26" s="616"/>
      <c r="BD26" s="497"/>
      <c r="BE26" s="498"/>
      <c r="BF26" s="498"/>
      <c r="BG26" s="498"/>
      <c r="BH26" s="499"/>
    </row>
    <row r="27" spans="2:60" ht="20.25" customHeight="1" x14ac:dyDescent="0.4">
      <c r="B27" s="235"/>
      <c r="C27" s="376"/>
      <c r="D27" s="385"/>
      <c r="E27" s="377"/>
      <c r="F27" s="127"/>
      <c r="G27" s="125"/>
      <c r="H27" s="619"/>
      <c r="I27" s="380"/>
      <c r="J27" s="592"/>
      <c r="K27" s="592"/>
      <c r="L27" s="381"/>
      <c r="M27" s="597"/>
      <c r="N27" s="598"/>
      <c r="O27" s="599"/>
      <c r="P27" s="236" t="s">
        <v>18</v>
      </c>
      <c r="Q27" s="237"/>
      <c r="R27" s="237"/>
      <c r="S27" s="238"/>
      <c r="T27" s="239"/>
      <c r="U27" s="201"/>
      <c r="V27" s="202"/>
      <c r="W27" s="202"/>
      <c r="X27" s="202"/>
      <c r="Y27" s="202"/>
      <c r="Z27" s="202"/>
      <c r="AA27" s="203"/>
      <c r="AB27" s="201"/>
      <c r="AC27" s="202"/>
      <c r="AD27" s="202"/>
      <c r="AE27" s="202"/>
      <c r="AF27" s="202"/>
      <c r="AG27" s="202"/>
      <c r="AH27" s="203"/>
      <c r="AI27" s="201"/>
      <c r="AJ27" s="202"/>
      <c r="AK27" s="202"/>
      <c r="AL27" s="202"/>
      <c r="AM27" s="202"/>
      <c r="AN27" s="202"/>
      <c r="AO27" s="203"/>
      <c r="AP27" s="201"/>
      <c r="AQ27" s="202"/>
      <c r="AR27" s="202"/>
      <c r="AS27" s="202"/>
      <c r="AT27" s="202"/>
      <c r="AU27" s="202"/>
      <c r="AV27" s="203"/>
      <c r="AW27" s="201"/>
      <c r="AX27" s="202"/>
      <c r="AY27" s="202"/>
      <c r="AZ27" s="606"/>
      <c r="BA27" s="607"/>
      <c r="BB27" s="614"/>
      <c r="BC27" s="607"/>
      <c r="BD27" s="365"/>
      <c r="BE27" s="366"/>
      <c r="BF27" s="366"/>
      <c r="BG27" s="366"/>
      <c r="BH27" s="367"/>
    </row>
    <row r="28" spans="2:60" ht="20.25" customHeight="1" x14ac:dyDescent="0.4">
      <c r="B28" s="226">
        <f>B25+1</f>
        <v>3</v>
      </c>
      <c r="C28" s="378"/>
      <c r="D28" s="387"/>
      <c r="E28" s="379"/>
      <c r="F28" s="127">
        <f>C27</f>
        <v>0</v>
      </c>
      <c r="G28" s="125"/>
      <c r="H28" s="453"/>
      <c r="I28" s="382"/>
      <c r="J28" s="593"/>
      <c r="K28" s="593"/>
      <c r="L28" s="383"/>
      <c r="M28" s="600"/>
      <c r="N28" s="601"/>
      <c r="O28" s="602"/>
      <c r="P28" s="227" t="s">
        <v>208</v>
      </c>
      <c r="Q28" s="228"/>
      <c r="R28" s="228"/>
      <c r="S28" s="229"/>
      <c r="T28" s="230"/>
      <c r="U28" s="145" t="str">
        <f>IF(U27="","",VLOOKUP(U27,'シフト記号表（勤務時間帯） (4)'!$D$6:$X$47,21,FALSE))</f>
        <v/>
      </c>
      <c r="V28" s="146" t="str">
        <f>IF(V27="","",VLOOKUP(V27,'シフト記号表（勤務時間帯） (4)'!$D$6:$X$47,21,FALSE))</f>
        <v/>
      </c>
      <c r="W28" s="146" t="str">
        <f>IF(W27="","",VLOOKUP(W27,'シフト記号表（勤務時間帯） (4)'!$D$6:$X$47,21,FALSE))</f>
        <v/>
      </c>
      <c r="X28" s="146" t="str">
        <f>IF(X27="","",VLOOKUP(X27,'シフト記号表（勤務時間帯） (4)'!$D$6:$X$47,21,FALSE))</f>
        <v/>
      </c>
      <c r="Y28" s="146" t="str">
        <f>IF(Y27="","",VLOOKUP(Y27,'シフト記号表（勤務時間帯） (4)'!$D$6:$X$47,21,FALSE))</f>
        <v/>
      </c>
      <c r="Z28" s="146" t="str">
        <f>IF(Z27="","",VLOOKUP(Z27,'シフト記号表（勤務時間帯） (4)'!$D$6:$X$47,21,FALSE))</f>
        <v/>
      </c>
      <c r="AA28" s="147" t="str">
        <f>IF(AA27="","",VLOOKUP(AA27,'シフト記号表（勤務時間帯） (4)'!$D$6:$X$47,21,FALSE))</f>
        <v/>
      </c>
      <c r="AB28" s="145" t="str">
        <f>IF(AB27="","",VLOOKUP(AB27,'シフト記号表（勤務時間帯） (4)'!$D$6:$X$47,21,FALSE))</f>
        <v/>
      </c>
      <c r="AC28" s="146" t="str">
        <f>IF(AC27="","",VLOOKUP(AC27,'シフト記号表（勤務時間帯） (4)'!$D$6:$X$47,21,FALSE))</f>
        <v/>
      </c>
      <c r="AD28" s="146" t="str">
        <f>IF(AD27="","",VLOOKUP(AD27,'シフト記号表（勤務時間帯） (4)'!$D$6:$X$47,21,FALSE))</f>
        <v/>
      </c>
      <c r="AE28" s="146" t="str">
        <f>IF(AE27="","",VLOOKUP(AE27,'シフト記号表（勤務時間帯） (4)'!$D$6:$X$47,21,FALSE))</f>
        <v/>
      </c>
      <c r="AF28" s="146" t="str">
        <f>IF(AF27="","",VLOOKUP(AF27,'シフト記号表（勤務時間帯） (4)'!$D$6:$X$47,21,FALSE))</f>
        <v/>
      </c>
      <c r="AG28" s="146" t="str">
        <f>IF(AG27="","",VLOOKUP(AG27,'シフト記号表（勤務時間帯） (4)'!$D$6:$X$47,21,FALSE))</f>
        <v/>
      </c>
      <c r="AH28" s="147" t="str">
        <f>IF(AH27="","",VLOOKUP(AH27,'シフト記号表（勤務時間帯） (4)'!$D$6:$X$47,21,FALSE))</f>
        <v/>
      </c>
      <c r="AI28" s="145" t="str">
        <f>IF(AI27="","",VLOOKUP(AI27,'シフト記号表（勤務時間帯） (4)'!$D$6:$X$47,21,FALSE))</f>
        <v/>
      </c>
      <c r="AJ28" s="146" t="str">
        <f>IF(AJ27="","",VLOOKUP(AJ27,'シフト記号表（勤務時間帯） (4)'!$D$6:$X$47,21,FALSE))</f>
        <v/>
      </c>
      <c r="AK28" s="146" t="str">
        <f>IF(AK27="","",VLOOKUP(AK27,'シフト記号表（勤務時間帯） (4)'!$D$6:$X$47,21,FALSE))</f>
        <v/>
      </c>
      <c r="AL28" s="146" t="str">
        <f>IF(AL27="","",VLOOKUP(AL27,'シフト記号表（勤務時間帯） (4)'!$D$6:$X$47,21,FALSE))</f>
        <v/>
      </c>
      <c r="AM28" s="146" t="str">
        <f>IF(AM27="","",VLOOKUP(AM27,'シフト記号表（勤務時間帯） (4)'!$D$6:$X$47,21,FALSE))</f>
        <v/>
      </c>
      <c r="AN28" s="146" t="str">
        <f>IF(AN27="","",VLOOKUP(AN27,'シフト記号表（勤務時間帯） (4)'!$D$6:$X$47,21,FALSE))</f>
        <v/>
      </c>
      <c r="AO28" s="147" t="str">
        <f>IF(AO27="","",VLOOKUP(AO27,'シフト記号表（勤務時間帯） (4)'!$D$6:$X$47,21,FALSE))</f>
        <v/>
      </c>
      <c r="AP28" s="145" t="str">
        <f>IF(AP27="","",VLOOKUP(AP27,'シフト記号表（勤務時間帯） (4)'!$D$6:$X$47,21,FALSE))</f>
        <v/>
      </c>
      <c r="AQ28" s="146" t="str">
        <f>IF(AQ27="","",VLOOKUP(AQ27,'シフト記号表（勤務時間帯） (4)'!$D$6:$X$47,21,FALSE))</f>
        <v/>
      </c>
      <c r="AR28" s="146" t="str">
        <f>IF(AR27="","",VLOOKUP(AR27,'シフト記号表（勤務時間帯） (4)'!$D$6:$X$47,21,FALSE))</f>
        <v/>
      </c>
      <c r="AS28" s="146" t="str">
        <f>IF(AS27="","",VLOOKUP(AS27,'シフト記号表（勤務時間帯） (4)'!$D$6:$X$47,21,FALSE))</f>
        <v/>
      </c>
      <c r="AT28" s="146" t="str">
        <f>IF(AT27="","",VLOOKUP(AT27,'シフト記号表（勤務時間帯） (4)'!$D$6:$X$47,21,FALSE))</f>
        <v/>
      </c>
      <c r="AU28" s="146" t="str">
        <f>IF(AU27="","",VLOOKUP(AU27,'シフト記号表（勤務時間帯） (4)'!$D$6:$X$47,21,FALSE))</f>
        <v/>
      </c>
      <c r="AV28" s="147" t="str">
        <f>IF(AV27="","",VLOOKUP(AV27,'シフト記号表（勤務時間帯） (4)'!$D$6:$X$47,21,FALSE))</f>
        <v/>
      </c>
      <c r="AW28" s="145" t="str">
        <f>IF(AW27="","",VLOOKUP(AW27,'シフト記号表（勤務時間帯） (4)'!$D$6:$X$47,21,FALSE))</f>
        <v/>
      </c>
      <c r="AX28" s="146" t="str">
        <f>IF(AX27="","",VLOOKUP(AX27,'シフト記号表（勤務時間帯） (4)'!$D$6:$X$47,21,FALSE))</f>
        <v/>
      </c>
      <c r="AY28" s="146" t="str">
        <f>IF(AY27="","",VLOOKUP(AY27,'シフト記号表（勤務時間帯） (4)'!$D$6:$X$47,21,FALSE))</f>
        <v/>
      </c>
      <c r="AZ28" s="371">
        <f>IF($BC$3="４週",SUM(U28:AV28),IF($BC$3="暦月",SUM(U28:AY28),""))</f>
        <v>0</v>
      </c>
      <c r="BA28" s="372"/>
      <c r="BB28" s="373">
        <f>IF($BC$3="４週",AZ28/4,IF($BC$3="暦月",(AZ28/($BC$8/7)),""))</f>
        <v>0</v>
      </c>
      <c r="BC28" s="372"/>
      <c r="BD28" s="368"/>
      <c r="BE28" s="369"/>
      <c r="BF28" s="369"/>
      <c r="BG28" s="369"/>
      <c r="BH28" s="370"/>
    </row>
    <row r="29" spans="2:60" ht="20.25" customHeight="1" x14ac:dyDescent="0.4">
      <c r="B29" s="123"/>
      <c r="C29" s="533"/>
      <c r="D29" s="534"/>
      <c r="E29" s="535"/>
      <c r="F29" s="128"/>
      <c r="G29" s="129">
        <f>C27</f>
        <v>0</v>
      </c>
      <c r="H29" s="518"/>
      <c r="I29" s="594"/>
      <c r="J29" s="595"/>
      <c r="K29" s="595"/>
      <c r="L29" s="596"/>
      <c r="M29" s="603"/>
      <c r="N29" s="604"/>
      <c r="O29" s="605"/>
      <c r="P29" s="231" t="s">
        <v>209</v>
      </c>
      <c r="Q29" s="240"/>
      <c r="R29" s="240"/>
      <c r="S29" s="241"/>
      <c r="T29" s="242"/>
      <c r="U29" s="95" t="str">
        <f>IF(U27="","",VLOOKUP(U27,'シフト記号表（勤務時間帯） (4)'!$D$6:$Z$47,23,FALSE))</f>
        <v/>
      </c>
      <c r="V29" s="96" t="str">
        <f>IF(V27="","",VLOOKUP(V27,'シフト記号表（勤務時間帯） (4)'!$D$6:$Z$47,23,FALSE))</f>
        <v/>
      </c>
      <c r="W29" s="96" t="str">
        <f>IF(W27="","",VLOOKUP(W27,'シフト記号表（勤務時間帯） (4)'!$D$6:$Z$47,23,FALSE))</f>
        <v/>
      </c>
      <c r="X29" s="96" t="str">
        <f>IF(X27="","",VLOOKUP(X27,'シフト記号表（勤務時間帯） (4)'!$D$6:$Z$47,23,FALSE))</f>
        <v/>
      </c>
      <c r="Y29" s="96" t="str">
        <f>IF(Y27="","",VLOOKUP(Y27,'シフト記号表（勤務時間帯） (4)'!$D$6:$Z$47,23,FALSE))</f>
        <v/>
      </c>
      <c r="Z29" s="96" t="str">
        <f>IF(Z27="","",VLOOKUP(Z27,'シフト記号表（勤務時間帯） (4)'!$D$6:$Z$47,23,FALSE))</f>
        <v/>
      </c>
      <c r="AA29" s="97" t="str">
        <f>IF(AA27="","",VLOOKUP(AA27,'シフト記号表（勤務時間帯） (4)'!$D$6:$Z$47,23,FALSE))</f>
        <v/>
      </c>
      <c r="AB29" s="95" t="str">
        <f>IF(AB27="","",VLOOKUP(AB27,'シフト記号表（勤務時間帯） (4)'!$D$6:$Z$47,23,FALSE))</f>
        <v/>
      </c>
      <c r="AC29" s="96" t="str">
        <f>IF(AC27="","",VLOOKUP(AC27,'シフト記号表（勤務時間帯） (4)'!$D$6:$Z$47,23,FALSE))</f>
        <v/>
      </c>
      <c r="AD29" s="96" t="str">
        <f>IF(AD27="","",VLOOKUP(AD27,'シフト記号表（勤務時間帯） (4)'!$D$6:$Z$47,23,FALSE))</f>
        <v/>
      </c>
      <c r="AE29" s="96" t="str">
        <f>IF(AE27="","",VLOOKUP(AE27,'シフト記号表（勤務時間帯） (4)'!$D$6:$Z$47,23,FALSE))</f>
        <v/>
      </c>
      <c r="AF29" s="96" t="str">
        <f>IF(AF27="","",VLOOKUP(AF27,'シフト記号表（勤務時間帯） (4)'!$D$6:$Z$47,23,FALSE))</f>
        <v/>
      </c>
      <c r="AG29" s="96" t="str">
        <f>IF(AG27="","",VLOOKUP(AG27,'シフト記号表（勤務時間帯） (4)'!$D$6:$Z$47,23,FALSE))</f>
        <v/>
      </c>
      <c r="AH29" s="97" t="str">
        <f>IF(AH27="","",VLOOKUP(AH27,'シフト記号表（勤務時間帯） (4)'!$D$6:$Z$47,23,FALSE))</f>
        <v/>
      </c>
      <c r="AI29" s="95" t="str">
        <f>IF(AI27="","",VLOOKUP(AI27,'シフト記号表（勤務時間帯） (4)'!$D$6:$Z$47,23,FALSE))</f>
        <v/>
      </c>
      <c r="AJ29" s="96" t="str">
        <f>IF(AJ27="","",VLOOKUP(AJ27,'シフト記号表（勤務時間帯） (4)'!$D$6:$Z$47,23,FALSE))</f>
        <v/>
      </c>
      <c r="AK29" s="96" t="str">
        <f>IF(AK27="","",VLOOKUP(AK27,'シフト記号表（勤務時間帯） (4)'!$D$6:$Z$47,23,FALSE))</f>
        <v/>
      </c>
      <c r="AL29" s="96" t="str">
        <f>IF(AL27="","",VLOOKUP(AL27,'シフト記号表（勤務時間帯） (4)'!$D$6:$Z$47,23,FALSE))</f>
        <v/>
      </c>
      <c r="AM29" s="96" t="str">
        <f>IF(AM27="","",VLOOKUP(AM27,'シフト記号表（勤務時間帯） (4)'!$D$6:$Z$47,23,FALSE))</f>
        <v/>
      </c>
      <c r="AN29" s="96" t="str">
        <f>IF(AN27="","",VLOOKUP(AN27,'シフト記号表（勤務時間帯） (4)'!$D$6:$Z$47,23,FALSE))</f>
        <v/>
      </c>
      <c r="AO29" s="97" t="str">
        <f>IF(AO27="","",VLOOKUP(AO27,'シフト記号表（勤務時間帯） (4)'!$D$6:$Z$47,23,FALSE))</f>
        <v/>
      </c>
      <c r="AP29" s="95" t="str">
        <f>IF(AP27="","",VLOOKUP(AP27,'シフト記号表（勤務時間帯） (4)'!$D$6:$Z$47,23,FALSE))</f>
        <v/>
      </c>
      <c r="AQ29" s="96" t="str">
        <f>IF(AQ27="","",VLOOKUP(AQ27,'シフト記号表（勤務時間帯） (4)'!$D$6:$Z$47,23,FALSE))</f>
        <v/>
      </c>
      <c r="AR29" s="96" t="str">
        <f>IF(AR27="","",VLOOKUP(AR27,'シフト記号表（勤務時間帯） (4)'!$D$6:$Z$47,23,FALSE))</f>
        <v/>
      </c>
      <c r="AS29" s="96" t="str">
        <f>IF(AS27="","",VLOOKUP(AS27,'シフト記号表（勤務時間帯） (4)'!$D$6:$Z$47,23,FALSE))</f>
        <v/>
      </c>
      <c r="AT29" s="96" t="str">
        <f>IF(AT27="","",VLOOKUP(AT27,'シフト記号表（勤務時間帯） (4)'!$D$6:$Z$47,23,FALSE))</f>
        <v/>
      </c>
      <c r="AU29" s="96" t="str">
        <f>IF(AU27="","",VLOOKUP(AU27,'シフト記号表（勤務時間帯） (4)'!$D$6:$Z$47,23,FALSE))</f>
        <v/>
      </c>
      <c r="AV29" s="97" t="str">
        <f>IF(AV27="","",VLOOKUP(AV27,'シフト記号表（勤務時間帯） (4)'!$D$6:$Z$47,23,FALSE))</f>
        <v/>
      </c>
      <c r="AW29" s="95" t="str">
        <f>IF(AW27="","",VLOOKUP(AW27,'シフト記号表（勤務時間帯） (4)'!$D$6:$Z$47,23,FALSE))</f>
        <v/>
      </c>
      <c r="AX29" s="96" t="str">
        <f>IF(AX27="","",VLOOKUP(AX27,'シフト記号表（勤務時間帯） (4)'!$D$6:$Z$47,23,FALSE))</f>
        <v/>
      </c>
      <c r="AY29" s="96" t="str">
        <f>IF(AY27="","",VLOOKUP(AY27,'シフト記号表（勤務時間帯） (4)'!$D$6:$Z$47,23,FALSE))</f>
        <v/>
      </c>
      <c r="AZ29" s="615">
        <f>IF($BC$3="４週",SUM(U29:AV29),IF($BC$3="暦月",SUM(U29:AY29),""))</f>
        <v>0</v>
      </c>
      <c r="BA29" s="616"/>
      <c r="BB29" s="617">
        <f>IF($BC$3="４週",AZ29/4,IF($BC$3="暦月",(AZ29/($BC$8/7)),""))</f>
        <v>0</v>
      </c>
      <c r="BC29" s="616"/>
      <c r="BD29" s="497"/>
      <c r="BE29" s="498"/>
      <c r="BF29" s="498"/>
      <c r="BG29" s="498"/>
      <c r="BH29" s="499"/>
    </row>
    <row r="30" spans="2:60" ht="20.25" customHeight="1" x14ac:dyDescent="0.4">
      <c r="B30" s="235"/>
      <c r="C30" s="376"/>
      <c r="D30" s="385"/>
      <c r="E30" s="377"/>
      <c r="F30" s="127"/>
      <c r="G30" s="125"/>
      <c r="H30" s="619"/>
      <c r="I30" s="380"/>
      <c r="J30" s="592"/>
      <c r="K30" s="592"/>
      <c r="L30" s="381"/>
      <c r="M30" s="597"/>
      <c r="N30" s="598"/>
      <c r="O30" s="599"/>
      <c r="P30" s="236" t="s">
        <v>18</v>
      </c>
      <c r="Q30" s="237"/>
      <c r="R30" s="237"/>
      <c r="S30" s="238"/>
      <c r="T30" s="239"/>
      <c r="U30" s="201"/>
      <c r="V30" s="202"/>
      <c r="W30" s="202"/>
      <c r="X30" s="202"/>
      <c r="Y30" s="202"/>
      <c r="Z30" s="202"/>
      <c r="AA30" s="203"/>
      <c r="AB30" s="201"/>
      <c r="AC30" s="202"/>
      <c r="AD30" s="202"/>
      <c r="AE30" s="202"/>
      <c r="AF30" s="202"/>
      <c r="AG30" s="202"/>
      <c r="AH30" s="203"/>
      <c r="AI30" s="201"/>
      <c r="AJ30" s="202"/>
      <c r="AK30" s="202"/>
      <c r="AL30" s="202"/>
      <c r="AM30" s="202"/>
      <c r="AN30" s="202"/>
      <c r="AO30" s="203"/>
      <c r="AP30" s="201"/>
      <c r="AQ30" s="202"/>
      <c r="AR30" s="202"/>
      <c r="AS30" s="202"/>
      <c r="AT30" s="202"/>
      <c r="AU30" s="202"/>
      <c r="AV30" s="203"/>
      <c r="AW30" s="201"/>
      <c r="AX30" s="202"/>
      <c r="AY30" s="202"/>
      <c r="AZ30" s="606"/>
      <c r="BA30" s="607"/>
      <c r="BB30" s="614"/>
      <c r="BC30" s="607"/>
      <c r="BD30" s="365"/>
      <c r="BE30" s="366"/>
      <c r="BF30" s="366"/>
      <c r="BG30" s="366"/>
      <c r="BH30" s="367"/>
    </row>
    <row r="31" spans="2:60" ht="20.25" customHeight="1" x14ac:dyDescent="0.4">
      <c r="B31" s="226">
        <f>B28+1</f>
        <v>4</v>
      </c>
      <c r="C31" s="378"/>
      <c r="D31" s="387"/>
      <c r="E31" s="379"/>
      <c r="F31" s="127">
        <f>C30</f>
        <v>0</v>
      </c>
      <c r="G31" s="125"/>
      <c r="H31" s="453"/>
      <c r="I31" s="382"/>
      <c r="J31" s="593"/>
      <c r="K31" s="593"/>
      <c r="L31" s="383"/>
      <c r="M31" s="600"/>
      <c r="N31" s="601"/>
      <c r="O31" s="602"/>
      <c r="P31" s="227" t="s">
        <v>208</v>
      </c>
      <c r="Q31" s="228"/>
      <c r="R31" s="228"/>
      <c r="S31" s="229"/>
      <c r="T31" s="230"/>
      <c r="U31" s="145" t="str">
        <f>IF(U30="","",VLOOKUP(U30,'シフト記号表（勤務時間帯） (4)'!$D$6:$X$47,21,FALSE))</f>
        <v/>
      </c>
      <c r="V31" s="146" t="str">
        <f>IF(V30="","",VLOOKUP(V30,'シフト記号表（勤務時間帯） (4)'!$D$6:$X$47,21,FALSE))</f>
        <v/>
      </c>
      <c r="W31" s="146" t="str">
        <f>IF(W30="","",VLOOKUP(W30,'シフト記号表（勤務時間帯） (4)'!$D$6:$X$47,21,FALSE))</f>
        <v/>
      </c>
      <c r="X31" s="146" t="str">
        <f>IF(X30="","",VLOOKUP(X30,'シフト記号表（勤務時間帯） (4)'!$D$6:$X$47,21,FALSE))</f>
        <v/>
      </c>
      <c r="Y31" s="146" t="str">
        <f>IF(Y30="","",VLOOKUP(Y30,'シフト記号表（勤務時間帯） (4)'!$D$6:$X$47,21,FALSE))</f>
        <v/>
      </c>
      <c r="Z31" s="146" t="str">
        <f>IF(Z30="","",VLOOKUP(Z30,'シフト記号表（勤務時間帯） (4)'!$D$6:$X$47,21,FALSE))</f>
        <v/>
      </c>
      <c r="AA31" s="147" t="str">
        <f>IF(AA30="","",VLOOKUP(AA30,'シフト記号表（勤務時間帯） (4)'!$D$6:$X$47,21,FALSE))</f>
        <v/>
      </c>
      <c r="AB31" s="145" t="str">
        <f>IF(AB30="","",VLOOKUP(AB30,'シフト記号表（勤務時間帯） (4)'!$D$6:$X$47,21,FALSE))</f>
        <v/>
      </c>
      <c r="AC31" s="146" t="str">
        <f>IF(AC30="","",VLOOKUP(AC30,'シフト記号表（勤務時間帯） (4)'!$D$6:$X$47,21,FALSE))</f>
        <v/>
      </c>
      <c r="AD31" s="146" t="str">
        <f>IF(AD30="","",VLOOKUP(AD30,'シフト記号表（勤務時間帯） (4)'!$D$6:$X$47,21,FALSE))</f>
        <v/>
      </c>
      <c r="AE31" s="146" t="str">
        <f>IF(AE30="","",VLOOKUP(AE30,'シフト記号表（勤務時間帯） (4)'!$D$6:$X$47,21,FALSE))</f>
        <v/>
      </c>
      <c r="AF31" s="146" t="str">
        <f>IF(AF30="","",VLOOKUP(AF30,'シフト記号表（勤務時間帯） (4)'!$D$6:$X$47,21,FALSE))</f>
        <v/>
      </c>
      <c r="AG31" s="146" t="str">
        <f>IF(AG30="","",VLOOKUP(AG30,'シフト記号表（勤務時間帯） (4)'!$D$6:$X$47,21,FALSE))</f>
        <v/>
      </c>
      <c r="AH31" s="147" t="str">
        <f>IF(AH30="","",VLOOKUP(AH30,'シフト記号表（勤務時間帯） (4)'!$D$6:$X$47,21,FALSE))</f>
        <v/>
      </c>
      <c r="AI31" s="145" t="str">
        <f>IF(AI30="","",VLOOKUP(AI30,'シフト記号表（勤務時間帯） (4)'!$D$6:$X$47,21,FALSE))</f>
        <v/>
      </c>
      <c r="AJ31" s="146" t="str">
        <f>IF(AJ30="","",VLOOKUP(AJ30,'シフト記号表（勤務時間帯） (4)'!$D$6:$X$47,21,FALSE))</f>
        <v/>
      </c>
      <c r="AK31" s="146" t="str">
        <f>IF(AK30="","",VLOOKUP(AK30,'シフト記号表（勤務時間帯） (4)'!$D$6:$X$47,21,FALSE))</f>
        <v/>
      </c>
      <c r="AL31" s="146" t="str">
        <f>IF(AL30="","",VLOOKUP(AL30,'シフト記号表（勤務時間帯） (4)'!$D$6:$X$47,21,FALSE))</f>
        <v/>
      </c>
      <c r="AM31" s="146" t="str">
        <f>IF(AM30="","",VLOOKUP(AM30,'シフト記号表（勤務時間帯） (4)'!$D$6:$X$47,21,FALSE))</f>
        <v/>
      </c>
      <c r="AN31" s="146" t="str">
        <f>IF(AN30="","",VLOOKUP(AN30,'シフト記号表（勤務時間帯） (4)'!$D$6:$X$47,21,FALSE))</f>
        <v/>
      </c>
      <c r="AO31" s="147" t="str">
        <f>IF(AO30="","",VLOOKUP(AO30,'シフト記号表（勤務時間帯） (4)'!$D$6:$X$47,21,FALSE))</f>
        <v/>
      </c>
      <c r="AP31" s="145" t="str">
        <f>IF(AP30="","",VLOOKUP(AP30,'シフト記号表（勤務時間帯） (4)'!$D$6:$X$47,21,FALSE))</f>
        <v/>
      </c>
      <c r="AQ31" s="146" t="str">
        <f>IF(AQ30="","",VLOOKUP(AQ30,'シフト記号表（勤務時間帯） (4)'!$D$6:$X$47,21,FALSE))</f>
        <v/>
      </c>
      <c r="AR31" s="146" t="str">
        <f>IF(AR30="","",VLOOKUP(AR30,'シフト記号表（勤務時間帯） (4)'!$D$6:$X$47,21,FALSE))</f>
        <v/>
      </c>
      <c r="AS31" s="146" t="str">
        <f>IF(AS30="","",VLOOKUP(AS30,'シフト記号表（勤務時間帯） (4)'!$D$6:$X$47,21,FALSE))</f>
        <v/>
      </c>
      <c r="AT31" s="146" t="str">
        <f>IF(AT30="","",VLOOKUP(AT30,'シフト記号表（勤務時間帯） (4)'!$D$6:$X$47,21,FALSE))</f>
        <v/>
      </c>
      <c r="AU31" s="146" t="str">
        <f>IF(AU30="","",VLOOKUP(AU30,'シフト記号表（勤務時間帯） (4)'!$D$6:$X$47,21,FALSE))</f>
        <v/>
      </c>
      <c r="AV31" s="147" t="str">
        <f>IF(AV30="","",VLOOKUP(AV30,'シフト記号表（勤務時間帯） (4)'!$D$6:$X$47,21,FALSE))</f>
        <v/>
      </c>
      <c r="AW31" s="145" t="str">
        <f>IF(AW30="","",VLOOKUP(AW30,'シフト記号表（勤務時間帯） (4)'!$D$6:$X$47,21,FALSE))</f>
        <v/>
      </c>
      <c r="AX31" s="146" t="str">
        <f>IF(AX30="","",VLOOKUP(AX30,'シフト記号表（勤務時間帯） (4)'!$D$6:$X$47,21,FALSE))</f>
        <v/>
      </c>
      <c r="AY31" s="146" t="str">
        <f>IF(AY30="","",VLOOKUP(AY30,'シフト記号表（勤務時間帯） (4)'!$D$6:$X$47,21,FALSE))</f>
        <v/>
      </c>
      <c r="AZ31" s="371">
        <f>IF($BC$3="４週",SUM(U31:AV31),IF($BC$3="暦月",SUM(U31:AY31),""))</f>
        <v>0</v>
      </c>
      <c r="BA31" s="372"/>
      <c r="BB31" s="373">
        <f>IF($BC$3="４週",AZ31/4,IF($BC$3="暦月",(AZ31/($BC$8/7)),""))</f>
        <v>0</v>
      </c>
      <c r="BC31" s="372"/>
      <c r="BD31" s="368"/>
      <c r="BE31" s="369"/>
      <c r="BF31" s="369"/>
      <c r="BG31" s="369"/>
      <c r="BH31" s="370"/>
    </row>
    <row r="32" spans="2:60" ht="20.25" customHeight="1" x14ac:dyDescent="0.4">
      <c r="B32" s="123"/>
      <c r="C32" s="533"/>
      <c r="D32" s="534"/>
      <c r="E32" s="535"/>
      <c r="F32" s="128"/>
      <c r="G32" s="129">
        <f>C30</f>
        <v>0</v>
      </c>
      <c r="H32" s="518"/>
      <c r="I32" s="594"/>
      <c r="J32" s="595"/>
      <c r="K32" s="595"/>
      <c r="L32" s="596"/>
      <c r="M32" s="603"/>
      <c r="N32" s="604"/>
      <c r="O32" s="605"/>
      <c r="P32" s="231" t="s">
        <v>209</v>
      </c>
      <c r="Q32" s="243"/>
      <c r="R32" s="243"/>
      <c r="S32" s="233"/>
      <c r="T32" s="234"/>
      <c r="U32" s="95" t="str">
        <f>IF(U30="","",VLOOKUP(U30,'シフト記号表（勤務時間帯） (4)'!$D$6:$Z$47,23,FALSE))</f>
        <v/>
      </c>
      <c r="V32" s="96" t="str">
        <f>IF(V30="","",VLOOKUP(V30,'シフト記号表（勤務時間帯） (4)'!$D$6:$Z$47,23,FALSE))</f>
        <v/>
      </c>
      <c r="W32" s="96" t="str">
        <f>IF(W30="","",VLOOKUP(W30,'シフト記号表（勤務時間帯） (4)'!$D$6:$Z$47,23,FALSE))</f>
        <v/>
      </c>
      <c r="X32" s="96" t="str">
        <f>IF(X30="","",VLOOKUP(X30,'シフト記号表（勤務時間帯） (4)'!$D$6:$Z$47,23,FALSE))</f>
        <v/>
      </c>
      <c r="Y32" s="96" t="str">
        <f>IF(Y30="","",VLOOKUP(Y30,'シフト記号表（勤務時間帯） (4)'!$D$6:$Z$47,23,FALSE))</f>
        <v/>
      </c>
      <c r="Z32" s="96" t="str">
        <f>IF(Z30="","",VLOOKUP(Z30,'シフト記号表（勤務時間帯） (4)'!$D$6:$Z$47,23,FALSE))</f>
        <v/>
      </c>
      <c r="AA32" s="97" t="str">
        <f>IF(AA30="","",VLOOKUP(AA30,'シフト記号表（勤務時間帯） (4)'!$D$6:$Z$47,23,FALSE))</f>
        <v/>
      </c>
      <c r="AB32" s="95" t="str">
        <f>IF(AB30="","",VLOOKUP(AB30,'シフト記号表（勤務時間帯） (4)'!$D$6:$Z$47,23,FALSE))</f>
        <v/>
      </c>
      <c r="AC32" s="96" t="str">
        <f>IF(AC30="","",VLOOKUP(AC30,'シフト記号表（勤務時間帯） (4)'!$D$6:$Z$47,23,FALSE))</f>
        <v/>
      </c>
      <c r="AD32" s="96" t="str">
        <f>IF(AD30="","",VLOOKUP(AD30,'シフト記号表（勤務時間帯） (4)'!$D$6:$Z$47,23,FALSE))</f>
        <v/>
      </c>
      <c r="AE32" s="96" t="str">
        <f>IF(AE30="","",VLOOKUP(AE30,'シフト記号表（勤務時間帯） (4)'!$D$6:$Z$47,23,FALSE))</f>
        <v/>
      </c>
      <c r="AF32" s="96" t="str">
        <f>IF(AF30="","",VLOOKUP(AF30,'シフト記号表（勤務時間帯） (4)'!$D$6:$Z$47,23,FALSE))</f>
        <v/>
      </c>
      <c r="AG32" s="96" t="str">
        <f>IF(AG30="","",VLOOKUP(AG30,'シフト記号表（勤務時間帯） (4)'!$D$6:$Z$47,23,FALSE))</f>
        <v/>
      </c>
      <c r="AH32" s="97" t="str">
        <f>IF(AH30="","",VLOOKUP(AH30,'シフト記号表（勤務時間帯） (4)'!$D$6:$Z$47,23,FALSE))</f>
        <v/>
      </c>
      <c r="AI32" s="95" t="str">
        <f>IF(AI30="","",VLOOKUP(AI30,'シフト記号表（勤務時間帯） (4)'!$D$6:$Z$47,23,FALSE))</f>
        <v/>
      </c>
      <c r="AJ32" s="96" t="str">
        <f>IF(AJ30="","",VLOOKUP(AJ30,'シフト記号表（勤務時間帯） (4)'!$D$6:$Z$47,23,FALSE))</f>
        <v/>
      </c>
      <c r="AK32" s="96" t="str">
        <f>IF(AK30="","",VLOOKUP(AK30,'シフト記号表（勤務時間帯） (4)'!$D$6:$Z$47,23,FALSE))</f>
        <v/>
      </c>
      <c r="AL32" s="96" t="str">
        <f>IF(AL30="","",VLOOKUP(AL30,'シフト記号表（勤務時間帯） (4)'!$D$6:$Z$47,23,FALSE))</f>
        <v/>
      </c>
      <c r="AM32" s="96" t="str">
        <f>IF(AM30="","",VLOOKUP(AM30,'シフト記号表（勤務時間帯） (4)'!$D$6:$Z$47,23,FALSE))</f>
        <v/>
      </c>
      <c r="AN32" s="96" t="str">
        <f>IF(AN30="","",VLOOKUP(AN30,'シフト記号表（勤務時間帯） (4)'!$D$6:$Z$47,23,FALSE))</f>
        <v/>
      </c>
      <c r="AO32" s="97" t="str">
        <f>IF(AO30="","",VLOOKUP(AO30,'シフト記号表（勤務時間帯） (4)'!$D$6:$Z$47,23,FALSE))</f>
        <v/>
      </c>
      <c r="AP32" s="95" t="str">
        <f>IF(AP30="","",VLOOKUP(AP30,'シフト記号表（勤務時間帯） (4)'!$D$6:$Z$47,23,FALSE))</f>
        <v/>
      </c>
      <c r="AQ32" s="96" t="str">
        <f>IF(AQ30="","",VLOOKUP(AQ30,'シフト記号表（勤務時間帯） (4)'!$D$6:$Z$47,23,FALSE))</f>
        <v/>
      </c>
      <c r="AR32" s="96" t="str">
        <f>IF(AR30="","",VLOOKUP(AR30,'シフト記号表（勤務時間帯） (4)'!$D$6:$Z$47,23,FALSE))</f>
        <v/>
      </c>
      <c r="AS32" s="96" t="str">
        <f>IF(AS30="","",VLOOKUP(AS30,'シフト記号表（勤務時間帯） (4)'!$D$6:$Z$47,23,FALSE))</f>
        <v/>
      </c>
      <c r="AT32" s="96" t="str">
        <f>IF(AT30="","",VLOOKUP(AT30,'シフト記号表（勤務時間帯） (4)'!$D$6:$Z$47,23,FALSE))</f>
        <v/>
      </c>
      <c r="AU32" s="96" t="str">
        <f>IF(AU30="","",VLOOKUP(AU30,'シフト記号表（勤務時間帯） (4)'!$D$6:$Z$47,23,FALSE))</f>
        <v/>
      </c>
      <c r="AV32" s="97" t="str">
        <f>IF(AV30="","",VLOOKUP(AV30,'シフト記号表（勤務時間帯） (4)'!$D$6:$Z$47,23,FALSE))</f>
        <v/>
      </c>
      <c r="AW32" s="95" t="str">
        <f>IF(AW30="","",VLOOKUP(AW30,'シフト記号表（勤務時間帯） (4)'!$D$6:$Z$47,23,FALSE))</f>
        <v/>
      </c>
      <c r="AX32" s="96" t="str">
        <f>IF(AX30="","",VLOOKUP(AX30,'シフト記号表（勤務時間帯） (4)'!$D$6:$Z$47,23,FALSE))</f>
        <v/>
      </c>
      <c r="AY32" s="96" t="str">
        <f>IF(AY30="","",VLOOKUP(AY30,'シフト記号表（勤務時間帯） (4)'!$D$6:$Z$47,23,FALSE))</f>
        <v/>
      </c>
      <c r="AZ32" s="615">
        <f>IF($BC$3="４週",SUM(U32:AV32),IF($BC$3="暦月",SUM(U32:AY32),""))</f>
        <v>0</v>
      </c>
      <c r="BA32" s="616"/>
      <c r="BB32" s="617">
        <f>IF($BC$3="４週",AZ32/4,IF($BC$3="暦月",(AZ32/($BC$8/7)),""))</f>
        <v>0</v>
      </c>
      <c r="BC32" s="616"/>
      <c r="BD32" s="497"/>
      <c r="BE32" s="498"/>
      <c r="BF32" s="498"/>
      <c r="BG32" s="498"/>
      <c r="BH32" s="499"/>
    </row>
    <row r="33" spans="2:60" ht="20.25" customHeight="1" x14ac:dyDescent="0.4">
      <c r="B33" s="235"/>
      <c r="C33" s="376"/>
      <c r="D33" s="385"/>
      <c r="E33" s="377"/>
      <c r="F33" s="127"/>
      <c r="G33" s="125"/>
      <c r="H33" s="619"/>
      <c r="I33" s="380"/>
      <c r="J33" s="592"/>
      <c r="K33" s="592"/>
      <c r="L33" s="381"/>
      <c r="M33" s="597"/>
      <c r="N33" s="598"/>
      <c r="O33" s="599"/>
      <c r="P33" s="236" t="s">
        <v>18</v>
      </c>
      <c r="Q33" s="237"/>
      <c r="R33" s="237"/>
      <c r="S33" s="238"/>
      <c r="T33" s="239"/>
      <c r="U33" s="201"/>
      <c r="V33" s="202"/>
      <c r="W33" s="202"/>
      <c r="X33" s="202"/>
      <c r="Y33" s="202"/>
      <c r="Z33" s="202"/>
      <c r="AA33" s="203"/>
      <c r="AB33" s="201"/>
      <c r="AC33" s="202"/>
      <c r="AD33" s="202"/>
      <c r="AE33" s="202"/>
      <c r="AF33" s="202"/>
      <c r="AG33" s="202"/>
      <c r="AH33" s="203"/>
      <c r="AI33" s="201"/>
      <c r="AJ33" s="202"/>
      <c r="AK33" s="202"/>
      <c r="AL33" s="202"/>
      <c r="AM33" s="202"/>
      <c r="AN33" s="202"/>
      <c r="AO33" s="203"/>
      <c r="AP33" s="201"/>
      <c r="AQ33" s="202"/>
      <c r="AR33" s="202"/>
      <c r="AS33" s="202"/>
      <c r="AT33" s="202"/>
      <c r="AU33" s="202"/>
      <c r="AV33" s="203"/>
      <c r="AW33" s="201"/>
      <c r="AX33" s="202"/>
      <c r="AY33" s="202"/>
      <c r="AZ33" s="606"/>
      <c r="BA33" s="607"/>
      <c r="BB33" s="614"/>
      <c r="BC33" s="607"/>
      <c r="BD33" s="365"/>
      <c r="BE33" s="366"/>
      <c r="BF33" s="366"/>
      <c r="BG33" s="366"/>
      <c r="BH33" s="367"/>
    </row>
    <row r="34" spans="2:60" ht="20.25" customHeight="1" x14ac:dyDescent="0.4">
      <c r="B34" s="226">
        <f>B31+1</f>
        <v>5</v>
      </c>
      <c r="C34" s="378"/>
      <c r="D34" s="387"/>
      <c r="E34" s="379"/>
      <c r="F34" s="127">
        <f>C33</f>
        <v>0</v>
      </c>
      <c r="G34" s="125"/>
      <c r="H34" s="453"/>
      <c r="I34" s="382"/>
      <c r="J34" s="593"/>
      <c r="K34" s="593"/>
      <c r="L34" s="383"/>
      <c r="M34" s="600"/>
      <c r="N34" s="601"/>
      <c r="O34" s="602"/>
      <c r="P34" s="227" t="s">
        <v>208</v>
      </c>
      <c r="Q34" s="228"/>
      <c r="R34" s="228"/>
      <c r="S34" s="229"/>
      <c r="T34" s="230"/>
      <c r="U34" s="145" t="str">
        <f>IF(U33="","",VLOOKUP(U33,'シフト記号表（勤務時間帯） (4)'!$D$6:$X$47,21,FALSE))</f>
        <v/>
      </c>
      <c r="V34" s="146" t="str">
        <f>IF(V33="","",VLOOKUP(V33,'シフト記号表（勤務時間帯） (4)'!$D$6:$X$47,21,FALSE))</f>
        <v/>
      </c>
      <c r="W34" s="146" t="str">
        <f>IF(W33="","",VLOOKUP(W33,'シフト記号表（勤務時間帯） (4)'!$D$6:$X$47,21,FALSE))</f>
        <v/>
      </c>
      <c r="X34" s="146" t="str">
        <f>IF(X33="","",VLOOKUP(X33,'シフト記号表（勤務時間帯） (4)'!$D$6:$X$47,21,FALSE))</f>
        <v/>
      </c>
      <c r="Y34" s="146" t="str">
        <f>IF(Y33="","",VLOOKUP(Y33,'シフト記号表（勤務時間帯） (4)'!$D$6:$X$47,21,FALSE))</f>
        <v/>
      </c>
      <c r="Z34" s="146" t="str">
        <f>IF(Z33="","",VLOOKUP(Z33,'シフト記号表（勤務時間帯） (4)'!$D$6:$X$47,21,FALSE))</f>
        <v/>
      </c>
      <c r="AA34" s="147" t="str">
        <f>IF(AA33="","",VLOOKUP(AA33,'シフト記号表（勤務時間帯） (4)'!$D$6:$X$47,21,FALSE))</f>
        <v/>
      </c>
      <c r="AB34" s="145" t="str">
        <f>IF(AB33="","",VLOOKUP(AB33,'シフト記号表（勤務時間帯） (4)'!$D$6:$X$47,21,FALSE))</f>
        <v/>
      </c>
      <c r="AC34" s="146" t="str">
        <f>IF(AC33="","",VLOOKUP(AC33,'シフト記号表（勤務時間帯） (4)'!$D$6:$X$47,21,FALSE))</f>
        <v/>
      </c>
      <c r="AD34" s="146" t="str">
        <f>IF(AD33="","",VLOOKUP(AD33,'シフト記号表（勤務時間帯） (4)'!$D$6:$X$47,21,FALSE))</f>
        <v/>
      </c>
      <c r="AE34" s="146" t="str">
        <f>IF(AE33="","",VLOOKUP(AE33,'シフト記号表（勤務時間帯） (4)'!$D$6:$X$47,21,FALSE))</f>
        <v/>
      </c>
      <c r="AF34" s="146" t="str">
        <f>IF(AF33="","",VLOOKUP(AF33,'シフト記号表（勤務時間帯） (4)'!$D$6:$X$47,21,FALSE))</f>
        <v/>
      </c>
      <c r="AG34" s="146" t="str">
        <f>IF(AG33="","",VLOOKUP(AG33,'シフト記号表（勤務時間帯） (4)'!$D$6:$X$47,21,FALSE))</f>
        <v/>
      </c>
      <c r="AH34" s="147" t="str">
        <f>IF(AH33="","",VLOOKUP(AH33,'シフト記号表（勤務時間帯） (4)'!$D$6:$X$47,21,FALSE))</f>
        <v/>
      </c>
      <c r="AI34" s="145" t="str">
        <f>IF(AI33="","",VLOOKUP(AI33,'シフト記号表（勤務時間帯） (4)'!$D$6:$X$47,21,FALSE))</f>
        <v/>
      </c>
      <c r="AJ34" s="146" t="str">
        <f>IF(AJ33="","",VLOOKUP(AJ33,'シフト記号表（勤務時間帯） (4)'!$D$6:$X$47,21,FALSE))</f>
        <v/>
      </c>
      <c r="AK34" s="146" t="str">
        <f>IF(AK33="","",VLOOKUP(AK33,'シフト記号表（勤務時間帯） (4)'!$D$6:$X$47,21,FALSE))</f>
        <v/>
      </c>
      <c r="AL34" s="146" t="str">
        <f>IF(AL33="","",VLOOKUP(AL33,'シフト記号表（勤務時間帯） (4)'!$D$6:$X$47,21,FALSE))</f>
        <v/>
      </c>
      <c r="AM34" s="146" t="str">
        <f>IF(AM33="","",VLOOKUP(AM33,'シフト記号表（勤務時間帯） (4)'!$D$6:$X$47,21,FALSE))</f>
        <v/>
      </c>
      <c r="AN34" s="146" t="str">
        <f>IF(AN33="","",VLOOKUP(AN33,'シフト記号表（勤務時間帯） (4)'!$D$6:$X$47,21,FALSE))</f>
        <v/>
      </c>
      <c r="AO34" s="147" t="str">
        <f>IF(AO33="","",VLOOKUP(AO33,'シフト記号表（勤務時間帯） (4)'!$D$6:$X$47,21,FALSE))</f>
        <v/>
      </c>
      <c r="AP34" s="145" t="str">
        <f>IF(AP33="","",VLOOKUP(AP33,'シフト記号表（勤務時間帯） (4)'!$D$6:$X$47,21,FALSE))</f>
        <v/>
      </c>
      <c r="AQ34" s="146" t="str">
        <f>IF(AQ33="","",VLOOKUP(AQ33,'シフト記号表（勤務時間帯） (4)'!$D$6:$X$47,21,FALSE))</f>
        <v/>
      </c>
      <c r="AR34" s="146" t="str">
        <f>IF(AR33="","",VLOOKUP(AR33,'シフト記号表（勤務時間帯） (4)'!$D$6:$X$47,21,FALSE))</f>
        <v/>
      </c>
      <c r="AS34" s="146" t="str">
        <f>IF(AS33="","",VLOOKUP(AS33,'シフト記号表（勤務時間帯） (4)'!$D$6:$X$47,21,FALSE))</f>
        <v/>
      </c>
      <c r="AT34" s="146" t="str">
        <f>IF(AT33="","",VLOOKUP(AT33,'シフト記号表（勤務時間帯） (4)'!$D$6:$X$47,21,FALSE))</f>
        <v/>
      </c>
      <c r="AU34" s="146" t="str">
        <f>IF(AU33="","",VLOOKUP(AU33,'シフト記号表（勤務時間帯） (4)'!$D$6:$X$47,21,FALSE))</f>
        <v/>
      </c>
      <c r="AV34" s="147" t="str">
        <f>IF(AV33="","",VLOOKUP(AV33,'シフト記号表（勤務時間帯） (4)'!$D$6:$X$47,21,FALSE))</f>
        <v/>
      </c>
      <c r="AW34" s="145" t="str">
        <f>IF(AW33="","",VLOOKUP(AW33,'シフト記号表（勤務時間帯） (4)'!$D$6:$X$47,21,FALSE))</f>
        <v/>
      </c>
      <c r="AX34" s="146" t="str">
        <f>IF(AX33="","",VLOOKUP(AX33,'シフト記号表（勤務時間帯） (4)'!$D$6:$X$47,21,FALSE))</f>
        <v/>
      </c>
      <c r="AY34" s="146" t="str">
        <f>IF(AY33="","",VLOOKUP(AY33,'シフト記号表（勤務時間帯） (4)'!$D$6:$X$47,21,FALSE))</f>
        <v/>
      </c>
      <c r="AZ34" s="371">
        <f>IF($BC$3="４週",SUM(U34:AV34),IF($BC$3="暦月",SUM(U34:AY34),""))</f>
        <v>0</v>
      </c>
      <c r="BA34" s="372"/>
      <c r="BB34" s="373">
        <f>IF($BC$3="４週",AZ34/4,IF($BC$3="暦月",(AZ34/($BC$8/7)),""))</f>
        <v>0</v>
      </c>
      <c r="BC34" s="372"/>
      <c r="BD34" s="368"/>
      <c r="BE34" s="369"/>
      <c r="BF34" s="369"/>
      <c r="BG34" s="369"/>
      <c r="BH34" s="370"/>
    </row>
    <row r="35" spans="2:60" ht="20.25" customHeight="1" x14ac:dyDescent="0.4">
      <c r="B35" s="123"/>
      <c r="C35" s="533"/>
      <c r="D35" s="534"/>
      <c r="E35" s="535"/>
      <c r="F35" s="128"/>
      <c r="G35" s="129">
        <f>C33</f>
        <v>0</v>
      </c>
      <c r="H35" s="518"/>
      <c r="I35" s="594"/>
      <c r="J35" s="595"/>
      <c r="K35" s="595"/>
      <c r="L35" s="596"/>
      <c r="M35" s="603"/>
      <c r="N35" s="604"/>
      <c r="O35" s="605"/>
      <c r="P35" s="231" t="s">
        <v>209</v>
      </c>
      <c r="Q35" s="232"/>
      <c r="R35" s="232"/>
      <c r="S35" s="244"/>
      <c r="T35" s="245"/>
      <c r="U35" s="95" t="str">
        <f>IF(U33="","",VLOOKUP(U33,'シフト記号表（勤務時間帯） (4)'!$D$6:$Z$47,23,FALSE))</f>
        <v/>
      </c>
      <c r="V35" s="96" t="str">
        <f>IF(V33="","",VLOOKUP(V33,'シフト記号表（勤務時間帯） (4)'!$D$6:$Z$47,23,FALSE))</f>
        <v/>
      </c>
      <c r="W35" s="96" t="str">
        <f>IF(W33="","",VLOOKUP(W33,'シフト記号表（勤務時間帯） (4)'!$D$6:$Z$47,23,FALSE))</f>
        <v/>
      </c>
      <c r="X35" s="96" t="str">
        <f>IF(X33="","",VLOOKUP(X33,'シフト記号表（勤務時間帯） (4)'!$D$6:$Z$47,23,FALSE))</f>
        <v/>
      </c>
      <c r="Y35" s="96" t="str">
        <f>IF(Y33="","",VLOOKUP(Y33,'シフト記号表（勤務時間帯） (4)'!$D$6:$Z$47,23,FALSE))</f>
        <v/>
      </c>
      <c r="Z35" s="96" t="str">
        <f>IF(Z33="","",VLOOKUP(Z33,'シフト記号表（勤務時間帯） (4)'!$D$6:$Z$47,23,FALSE))</f>
        <v/>
      </c>
      <c r="AA35" s="97" t="str">
        <f>IF(AA33="","",VLOOKUP(AA33,'シフト記号表（勤務時間帯） (4)'!$D$6:$Z$47,23,FALSE))</f>
        <v/>
      </c>
      <c r="AB35" s="95" t="str">
        <f>IF(AB33="","",VLOOKUP(AB33,'シフト記号表（勤務時間帯） (4)'!$D$6:$Z$47,23,FALSE))</f>
        <v/>
      </c>
      <c r="AC35" s="96" t="str">
        <f>IF(AC33="","",VLOOKUP(AC33,'シフト記号表（勤務時間帯） (4)'!$D$6:$Z$47,23,FALSE))</f>
        <v/>
      </c>
      <c r="AD35" s="96" t="str">
        <f>IF(AD33="","",VLOOKUP(AD33,'シフト記号表（勤務時間帯） (4)'!$D$6:$Z$47,23,FALSE))</f>
        <v/>
      </c>
      <c r="AE35" s="96" t="str">
        <f>IF(AE33="","",VLOOKUP(AE33,'シフト記号表（勤務時間帯） (4)'!$D$6:$Z$47,23,FALSE))</f>
        <v/>
      </c>
      <c r="AF35" s="96" t="str">
        <f>IF(AF33="","",VLOOKUP(AF33,'シフト記号表（勤務時間帯） (4)'!$D$6:$Z$47,23,FALSE))</f>
        <v/>
      </c>
      <c r="AG35" s="96" t="str">
        <f>IF(AG33="","",VLOOKUP(AG33,'シフト記号表（勤務時間帯） (4)'!$D$6:$Z$47,23,FALSE))</f>
        <v/>
      </c>
      <c r="AH35" s="97" t="str">
        <f>IF(AH33="","",VLOOKUP(AH33,'シフト記号表（勤務時間帯） (4)'!$D$6:$Z$47,23,FALSE))</f>
        <v/>
      </c>
      <c r="AI35" s="95" t="str">
        <f>IF(AI33="","",VLOOKUP(AI33,'シフト記号表（勤務時間帯） (4)'!$D$6:$Z$47,23,FALSE))</f>
        <v/>
      </c>
      <c r="AJ35" s="96" t="str">
        <f>IF(AJ33="","",VLOOKUP(AJ33,'シフト記号表（勤務時間帯） (4)'!$D$6:$Z$47,23,FALSE))</f>
        <v/>
      </c>
      <c r="AK35" s="96" t="str">
        <f>IF(AK33="","",VLOOKUP(AK33,'シフト記号表（勤務時間帯） (4)'!$D$6:$Z$47,23,FALSE))</f>
        <v/>
      </c>
      <c r="AL35" s="96" t="str">
        <f>IF(AL33="","",VLOOKUP(AL33,'シフト記号表（勤務時間帯） (4)'!$D$6:$Z$47,23,FALSE))</f>
        <v/>
      </c>
      <c r="AM35" s="96" t="str">
        <f>IF(AM33="","",VLOOKUP(AM33,'シフト記号表（勤務時間帯） (4)'!$D$6:$Z$47,23,FALSE))</f>
        <v/>
      </c>
      <c r="AN35" s="96" t="str">
        <f>IF(AN33="","",VLOOKUP(AN33,'シフト記号表（勤務時間帯） (4)'!$D$6:$Z$47,23,FALSE))</f>
        <v/>
      </c>
      <c r="AO35" s="97" t="str">
        <f>IF(AO33="","",VLOOKUP(AO33,'シフト記号表（勤務時間帯） (4)'!$D$6:$Z$47,23,FALSE))</f>
        <v/>
      </c>
      <c r="AP35" s="95" t="str">
        <f>IF(AP33="","",VLOOKUP(AP33,'シフト記号表（勤務時間帯） (4)'!$D$6:$Z$47,23,FALSE))</f>
        <v/>
      </c>
      <c r="AQ35" s="96" t="str">
        <f>IF(AQ33="","",VLOOKUP(AQ33,'シフト記号表（勤務時間帯） (4)'!$D$6:$Z$47,23,FALSE))</f>
        <v/>
      </c>
      <c r="AR35" s="96" t="str">
        <f>IF(AR33="","",VLOOKUP(AR33,'シフト記号表（勤務時間帯） (4)'!$D$6:$Z$47,23,FALSE))</f>
        <v/>
      </c>
      <c r="AS35" s="96" t="str">
        <f>IF(AS33="","",VLOOKUP(AS33,'シフト記号表（勤務時間帯） (4)'!$D$6:$Z$47,23,FALSE))</f>
        <v/>
      </c>
      <c r="AT35" s="96" t="str">
        <f>IF(AT33="","",VLOOKUP(AT33,'シフト記号表（勤務時間帯） (4)'!$D$6:$Z$47,23,FALSE))</f>
        <v/>
      </c>
      <c r="AU35" s="96" t="str">
        <f>IF(AU33="","",VLOOKUP(AU33,'シフト記号表（勤務時間帯） (4)'!$D$6:$Z$47,23,FALSE))</f>
        <v/>
      </c>
      <c r="AV35" s="97" t="str">
        <f>IF(AV33="","",VLOOKUP(AV33,'シフト記号表（勤務時間帯） (4)'!$D$6:$Z$47,23,FALSE))</f>
        <v/>
      </c>
      <c r="AW35" s="95" t="str">
        <f>IF(AW33="","",VLOOKUP(AW33,'シフト記号表（勤務時間帯） (4)'!$D$6:$Z$47,23,FALSE))</f>
        <v/>
      </c>
      <c r="AX35" s="96" t="str">
        <f>IF(AX33="","",VLOOKUP(AX33,'シフト記号表（勤務時間帯） (4)'!$D$6:$Z$47,23,FALSE))</f>
        <v/>
      </c>
      <c r="AY35" s="96" t="str">
        <f>IF(AY33="","",VLOOKUP(AY33,'シフト記号表（勤務時間帯） (4)'!$D$6:$Z$47,23,FALSE))</f>
        <v/>
      </c>
      <c r="AZ35" s="615">
        <f>IF($BC$3="４週",SUM(U35:AV35),IF($BC$3="暦月",SUM(U35:AY35),""))</f>
        <v>0</v>
      </c>
      <c r="BA35" s="616"/>
      <c r="BB35" s="617">
        <f>IF($BC$3="４週",AZ35/4,IF($BC$3="暦月",(AZ35/($BC$8/7)),""))</f>
        <v>0</v>
      </c>
      <c r="BC35" s="616"/>
      <c r="BD35" s="497"/>
      <c r="BE35" s="498"/>
      <c r="BF35" s="498"/>
      <c r="BG35" s="498"/>
      <c r="BH35" s="499"/>
    </row>
    <row r="36" spans="2:60" ht="20.25" customHeight="1" x14ac:dyDescent="0.4">
      <c r="B36" s="235"/>
      <c r="C36" s="376"/>
      <c r="D36" s="385"/>
      <c r="E36" s="377"/>
      <c r="F36" s="127"/>
      <c r="G36" s="125"/>
      <c r="H36" s="619"/>
      <c r="I36" s="380"/>
      <c r="J36" s="592"/>
      <c r="K36" s="592"/>
      <c r="L36" s="381"/>
      <c r="M36" s="597"/>
      <c r="N36" s="598"/>
      <c r="O36" s="599"/>
      <c r="P36" s="236" t="s">
        <v>18</v>
      </c>
      <c r="Q36" s="240"/>
      <c r="R36" s="240"/>
      <c r="S36" s="241"/>
      <c r="T36" s="246"/>
      <c r="U36" s="201"/>
      <c r="V36" s="202"/>
      <c r="W36" s="202"/>
      <c r="X36" s="202"/>
      <c r="Y36" s="202"/>
      <c r="Z36" s="202"/>
      <c r="AA36" s="203"/>
      <c r="AB36" s="201"/>
      <c r="AC36" s="202"/>
      <c r="AD36" s="202"/>
      <c r="AE36" s="202"/>
      <c r="AF36" s="202"/>
      <c r="AG36" s="202"/>
      <c r="AH36" s="203"/>
      <c r="AI36" s="201"/>
      <c r="AJ36" s="202"/>
      <c r="AK36" s="202"/>
      <c r="AL36" s="202"/>
      <c r="AM36" s="202"/>
      <c r="AN36" s="202"/>
      <c r="AO36" s="203"/>
      <c r="AP36" s="201"/>
      <c r="AQ36" s="202"/>
      <c r="AR36" s="202"/>
      <c r="AS36" s="202"/>
      <c r="AT36" s="202"/>
      <c r="AU36" s="202"/>
      <c r="AV36" s="203"/>
      <c r="AW36" s="201"/>
      <c r="AX36" s="202"/>
      <c r="AY36" s="202"/>
      <c r="AZ36" s="606"/>
      <c r="BA36" s="607"/>
      <c r="BB36" s="614"/>
      <c r="BC36" s="607"/>
      <c r="BD36" s="365"/>
      <c r="BE36" s="366"/>
      <c r="BF36" s="366"/>
      <c r="BG36" s="366"/>
      <c r="BH36" s="367"/>
    </row>
    <row r="37" spans="2:60" ht="20.25" customHeight="1" x14ac:dyDescent="0.4">
      <c r="B37" s="226">
        <f>B34+1</f>
        <v>6</v>
      </c>
      <c r="C37" s="378"/>
      <c r="D37" s="387"/>
      <c r="E37" s="379"/>
      <c r="F37" s="127">
        <f>C36</f>
        <v>0</v>
      </c>
      <c r="G37" s="125"/>
      <c r="H37" s="453"/>
      <c r="I37" s="382"/>
      <c r="J37" s="593"/>
      <c r="K37" s="593"/>
      <c r="L37" s="383"/>
      <c r="M37" s="600"/>
      <c r="N37" s="601"/>
      <c r="O37" s="602"/>
      <c r="P37" s="227" t="s">
        <v>208</v>
      </c>
      <c r="Q37" s="228"/>
      <c r="R37" s="228"/>
      <c r="S37" s="229"/>
      <c r="T37" s="230"/>
      <c r="U37" s="145" t="str">
        <f>IF(U36="","",VLOOKUP(U36,'シフト記号表（勤務時間帯） (4)'!$D$6:$X$47,21,FALSE))</f>
        <v/>
      </c>
      <c r="V37" s="146" t="str">
        <f>IF(V36="","",VLOOKUP(V36,'シフト記号表（勤務時間帯） (4)'!$D$6:$X$47,21,FALSE))</f>
        <v/>
      </c>
      <c r="W37" s="146" t="str">
        <f>IF(W36="","",VLOOKUP(W36,'シフト記号表（勤務時間帯） (4)'!$D$6:$X$47,21,FALSE))</f>
        <v/>
      </c>
      <c r="X37" s="146" t="str">
        <f>IF(X36="","",VLOOKUP(X36,'シフト記号表（勤務時間帯） (4)'!$D$6:$X$47,21,FALSE))</f>
        <v/>
      </c>
      <c r="Y37" s="146" t="str">
        <f>IF(Y36="","",VLOOKUP(Y36,'シフト記号表（勤務時間帯） (4)'!$D$6:$X$47,21,FALSE))</f>
        <v/>
      </c>
      <c r="Z37" s="146" t="str">
        <f>IF(Z36="","",VLOOKUP(Z36,'シフト記号表（勤務時間帯） (4)'!$D$6:$X$47,21,FALSE))</f>
        <v/>
      </c>
      <c r="AA37" s="147" t="str">
        <f>IF(AA36="","",VLOOKUP(AA36,'シフト記号表（勤務時間帯） (4)'!$D$6:$X$47,21,FALSE))</f>
        <v/>
      </c>
      <c r="AB37" s="145" t="str">
        <f>IF(AB36="","",VLOOKUP(AB36,'シフト記号表（勤務時間帯） (4)'!$D$6:$X$47,21,FALSE))</f>
        <v/>
      </c>
      <c r="AC37" s="146" t="str">
        <f>IF(AC36="","",VLOOKUP(AC36,'シフト記号表（勤務時間帯） (4)'!$D$6:$X$47,21,FALSE))</f>
        <v/>
      </c>
      <c r="AD37" s="146" t="str">
        <f>IF(AD36="","",VLOOKUP(AD36,'シフト記号表（勤務時間帯） (4)'!$D$6:$X$47,21,FALSE))</f>
        <v/>
      </c>
      <c r="AE37" s="146" t="str">
        <f>IF(AE36="","",VLOOKUP(AE36,'シフト記号表（勤務時間帯） (4)'!$D$6:$X$47,21,FALSE))</f>
        <v/>
      </c>
      <c r="AF37" s="146" t="str">
        <f>IF(AF36="","",VLOOKUP(AF36,'シフト記号表（勤務時間帯） (4)'!$D$6:$X$47,21,FALSE))</f>
        <v/>
      </c>
      <c r="AG37" s="146" t="str">
        <f>IF(AG36="","",VLOOKUP(AG36,'シフト記号表（勤務時間帯） (4)'!$D$6:$X$47,21,FALSE))</f>
        <v/>
      </c>
      <c r="AH37" s="147" t="str">
        <f>IF(AH36="","",VLOOKUP(AH36,'シフト記号表（勤務時間帯） (4)'!$D$6:$X$47,21,FALSE))</f>
        <v/>
      </c>
      <c r="AI37" s="145" t="str">
        <f>IF(AI36="","",VLOOKUP(AI36,'シフト記号表（勤務時間帯） (4)'!$D$6:$X$47,21,FALSE))</f>
        <v/>
      </c>
      <c r="AJ37" s="146" t="str">
        <f>IF(AJ36="","",VLOOKUP(AJ36,'シフト記号表（勤務時間帯） (4)'!$D$6:$X$47,21,FALSE))</f>
        <v/>
      </c>
      <c r="AK37" s="146" t="str">
        <f>IF(AK36="","",VLOOKUP(AK36,'シフト記号表（勤務時間帯） (4)'!$D$6:$X$47,21,FALSE))</f>
        <v/>
      </c>
      <c r="AL37" s="146" t="str">
        <f>IF(AL36="","",VLOOKUP(AL36,'シフト記号表（勤務時間帯） (4)'!$D$6:$X$47,21,FALSE))</f>
        <v/>
      </c>
      <c r="AM37" s="146" t="str">
        <f>IF(AM36="","",VLOOKUP(AM36,'シフト記号表（勤務時間帯） (4)'!$D$6:$X$47,21,FALSE))</f>
        <v/>
      </c>
      <c r="AN37" s="146" t="str">
        <f>IF(AN36="","",VLOOKUP(AN36,'シフト記号表（勤務時間帯） (4)'!$D$6:$X$47,21,FALSE))</f>
        <v/>
      </c>
      <c r="AO37" s="147" t="str">
        <f>IF(AO36="","",VLOOKUP(AO36,'シフト記号表（勤務時間帯） (4)'!$D$6:$X$47,21,FALSE))</f>
        <v/>
      </c>
      <c r="AP37" s="145" t="str">
        <f>IF(AP36="","",VLOOKUP(AP36,'シフト記号表（勤務時間帯） (4)'!$D$6:$X$47,21,FALSE))</f>
        <v/>
      </c>
      <c r="AQ37" s="146" t="str">
        <f>IF(AQ36="","",VLOOKUP(AQ36,'シフト記号表（勤務時間帯） (4)'!$D$6:$X$47,21,FALSE))</f>
        <v/>
      </c>
      <c r="AR37" s="146" t="str">
        <f>IF(AR36="","",VLOOKUP(AR36,'シフト記号表（勤務時間帯） (4)'!$D$6:$X$47,21,FALSE))</f>
        <v/>
      </c>
      <c r="AS37" s="146" t="str">
        <f>IF(AS36="","",VLOOKUP(AS36,'シフト記号表（勤務時間帯） (4)'!$D$6:$X$47,21,FALSE))</f>
        <v/>
      </c>
      <c r="AT37" s="146" t="str">
        <f>IF(AT36="","",VLOOKUP(AT36,'シフト記号表（勤務時間帯） (4)'!$D$6:$X$47,21,FALSE))</f>
        <v/>
      </c>
      <c r="AU37" s="146" t="str">
        <f>IF(AU36="","",VLOOKUP(AU36,'シフト記号表（勤務時間帯） (4)'!$D$6:$X$47,21,FALSE))</f>
        <v/>
      </c>
      <c r="AV37" s="147" t="str">
        <f>IF(AV36="","",VLOOKUP(AV36,'シフト記号表（勤務時間帯） (4)'!$D$6:$X$47,21,FALSE))</f>
        <v/>
      </c>
      <c r="AW37" s="145" t="str">
        <f>IF(AW36="","",VLOOKUP(AW36,'シフト記号表（勤務時間帯） (4)'!$D$6:$X$47,21,FALSE))</f>
        <v/>
      </c>
      <c r="AX37" s="146" t="str">
        <f>IF(AX36="","",VLOOKUP(AX36,'シフト記号表（勤務時間帯） (4)'!$D$6:$X$47,21,FALSE))</f>
        <v/>
      </c>
      <c r="AY37" s="146" t="str">
        <f>IF(AY36="","",VLOOKUP(AY36,'シフト記号表（勤務時間帯） (4)'!$D$6:$X$47,21,FALSE))</f>
        <v/>
      </c>
      <c r="AZ37" s="371">
        <f>IF($BC$3="４週",SUM(U37:AV37),IF($BC$3="暦月",SUM(U37:AY37),""))</f>
        <v>0</v>
      </c>
      <c r="BA37" s="372"/>
      <c r="BB37" s="373">
        <f>IF($BC$3="４週",AZ37/4,IF($BC$3="暦月",(AZ37/($BC$8/7)),""))</f>
        <v>0</v>
      </c>
      <c r="BC37" s="372"/>
      <c r="BD37" s="368"/>
      <c r="BE37" s="369"/>
      <c r="BF37" s="369"/>
      <c r="BG37" s="369"/>
      <c r="BH37" s="370"/>
    </row>
    <row r="38" spans="2:60" ht="20.25" customHeight="1" x14ac:dyDescent="0.4">
      <c r="B38" s="123"/>
      <c r="C38" s="533"/>
      <c r="D38" s="534"/>
      <c r="E38" s="535"/>
      <c r="F38" s="128"/>
      <c r="G38" s="129">
        <f>C36</f>
        <v>0</v>
      </c>
      <c r="H38" s="518"/>
      <c r="I38" s="594"/>
      <c r="J38" s="595"/>
      <c r="K38" s="595"/>
      <c r="L38" s="596"/>
      <c r="M38" s="603"/>
      <c r="N38" s="604"/>
      <c r="O38" s="605"/>
      <c r="P38" s="231" t="s">
        <v>209</v>
      </c>
      <c r="Q38" s="243"/>
      <c r="R38" s="243"/>
      <c r="S38" s="233"/>
      <c r="T38" s="234"/>
      <c r="U38" s="95" t="str">
        <f>IF(U36="","",VLOOKUP(U36,'シフト記号表（勤務時間帯） (4)'!$D$6:$Z$47,23,FALSE))</f>
        <v/>
      </c>
      <c r="V38" s="96" t="str">
        <f>IF(V36="","",VLOOKUP(V36,'シフト記号表（勤務時間帯） (4)'!$D$6:$Z$47,23,FALSE))</f>
        <v/>
      </c>
      <c r="W38" s="96" t="str">
        <f>IF(W36="","",VLOOKUP(W36,'シフト記号表（勤務時間帯） (4)'!$D$6:$Z$47,23,FALSE))</f>
        <v/>
      </c>
      <c r="X38" s="96" t="str">
        <f>IF(X36="","",VLOOKUP(X36,'シフト記号表（勤務時間帯） (4)'!$D$6:$Z$47,23,FALSE))</f>
        <v/>
      </c>
      <c r="Y38" s="96" t="str">
        <f>IF(Y36="","",VLOOKUP(Y36,'シフト記号表（勤務時間帯） (4)'!$D$6:$Z$47,23,FALSE))</f>
        <v/>
      </c>
      <c r="Z38" s="96" t="str">
        <f>IF(Z36="","",VLOOKUP(Z36,'シフト記号表（勤務時間帯） (4)'!$D$6:$Z$47,23,FALSE))</f>
        <v/>
      </c>
      <c r="AA38" s="97" t="str">
        <f>IF(AA36="","",VLOOKUP(AA36,'シフト記号表（勤務時間帯） (4)'!$D$6:$Z$47,23,FALSE))</f>
        <v/>
      </c>
      <c r="AB38" s="95" t="str">
        <f>IF(AB36="","",VLOOKUP(AB36,'シフト記号表（勤務時間帯） (4)'!$D$6:$Z$47,23,FALSE))</f>
        <v/>
      </c>
      <c r="AC38" s="96" t="str">
        <f>IF(AC36="","",VLOOKUP(AC36,'シフト記号表（勤務時間帯） (4)'!$D$6:$Z$47,23,FALSE))</f>
        <v/>
      </c>
      <c r="AD38" s="96" t="str">
        <f>IF(AD36="","",VLOOKUP(AD36,'シフト記号表（勤務時間帯） (4)'!$D$6:$Z$47,23,FALSE))</f>
        <v/>
      </c>
      <c r="AE38" s="96" t="str">
        <f>IF(AE36="","",VLOOKUP(AE36,'シフト記号表（勤務時間帯） (4)'!$D$6:$Z$47,23,FALSE))</f>
        <v/>
      </c>
      <c r="AF38" s="96" t="str">
        <f>IF(AF36="","",VLOOKUP(AF36,'シフト記号表（勤務時間帯） (4)'!$D$6:$Z$47,23,FALSE))</f>
        <v/>
      </c>
      <c r="AG38" s="96" t="str">
        <f>IF(AG36="","",VLOOKUP(AG36,'シフト記号表（勤務時間帯） (4)'!$D$6:$Z$47,23,FALSE))</f>
        <v/>
      </c>
      <c r="AH38" s="97" t="str">
        <f>IF(AH36="","",VLOOKUP(AH36,'シフト記号表（勤務時間帯） (4)'!$D$6:$Z$47,23,FALSE))</f>
        <v/>
      </c>
      <c r="AI38" s="95" t="str">
        <f>IF(AI36="","",VLOOKUP(AI36,'シフト記号表（勤務時間帯） (4)'!$D$6:$Z$47,23,FALSE))</f>
        <v/>
      </c>
      <c r="AJ38" s="96" t="str">
        <f>IF(AJ36="","",VLOOKUP(AJ36,'シフト記号表（勤務時間帯） (4)'!$D$6:$Z$47,23,FALSE))</f>
        <v/>
      </c>
      <c r="AK38" s="96" t="str">
        <f>IF(AK36="","",VLOOKUP(AK36,'シフト記号表（勤務時間帯） (4)'!$D$6:$Z$47,23,FALSE))</f>
        <v/>
      </c>
      <c r="AL38" s="96" t="str">
        <f>IF(AL36="","",VLOOKUP(AL36,'シフト記号表（勤務時間帯） (4)'!$D$6:$Z$47,23,FALSE))</f>
        <v/>
      </c>
      <c r="AM38" s="96" t="str">
        <f>IF(AM36="","",VLOOKUP(AM36,'シフト記号表（勤務時間帯） (4)'!$D$6:$Z$47,23,FALSE))</f>
        <v/>
      </c>
      <c r="AN38" s="96" t="str">
        <f>IF(AN36="","",VLOOKUP(AN36,'シフト記号表（勤務時間帯） (4)'!$D$6:$Z$47,23,FALSE))</f>
        <v/>
      </c>
      <c r="AO38" s="97" t="str">
        <f>IF(AO36="","",VLOOKUP(AO36,'シフト記号表（勤務時間帯） (4)'!$D$6:$Z$47,23,FALSE))</f>
        <v/>
      </c>
      <c r="AP38" s="95" t="str">
        <f>IF(AP36="","",VLOOKUP(AP36,'シフト記号表（勤務時間帯） (4)'!$D$6:$Z$47,23,FALSE))</f>
        <v/>
      </c>
      <c r="AQ38" s="96" t="str">
        <f>IF(AQ36="","",VLOOKUP(AQ36,'シフト記号表（勤務時間帯） (4)'!$D$6:$Z$47,23,FALSE))</f>
        <v/>
      </c>
      <c r="AR38" s="96" t="str">
        <f>IF(AR36="","",VLOOKUP(AR36,'シフト記号表（勤務時間帯） (4)'!$D$6:$Z$47,23,FALSE))</f>
        <v/>
      </c>
      <c r="AS38" s="96" t="str">
        <f>IF(AS36="","",VLOOKUP(AS36,'シフト記号表（勤務時間帯） (4)'!$D$6:$Z$47,23,FALSE))</f>
        <v/>
      </c>
      <c r="AT38" s="96" t="str">
        <f>IF(AT36="","",VLOOKUP(AT36,'シフト記号表（勤務時間帯） (4)'!$D$6:$Z$47,23,FALSE))</f>
        <v/>
      </c>
      <c r="AU38" s="96" t="str">
        <f>IF(AU36="","",VLOOKUP(AU36,'シフト記号表（勤務時間帯） (4)'!$D$6:$Z$47,23,FALSE))</f>
        <v/>
      </c>
      <c r="AV38" s="97" t="str">
        <f>IF(AV36="","",VLOOKUP(AV36,'シフト記号表（勤務時間帯） (4)'!$D$6:$Z$47,23,FALSE))</f>
        <v/>
      </c>
      <c r="AW38" s="95" t="str">
        <f>IF(AW36="","",VLOOKUP(AW36,'シフト記号表（勤務時間帯） (4)'!$D$6:$Z$47,23,FALSE))</f>
        <v/>
      </c>
      <c r="AX38" s="96" t="str">
        <f>IF(AX36="","",VLOOKUP(AX36,'シフト記号表（勤務時間帯） (4)'!$D$6:$Z$47,23,FALSE))</f>
        <v/>
      </c>
      <c r="AY38" s="96" t="str">
        <f>IF(AY36="","",VLOOKUP(AY36,'シフト記号表（勤務時間帯） (4)'!$D$6:$Z$47,23,FALSE))</f>
        <v/>
      </c>
      <c r="AZ38" s="615">
        <f>IF($BC$3="４週",SUM(U38:AV38),IF($BC$3="暦月",SUM(U38:AY38),""))</f>
        <v>0</v>
      </c>
      <c r="BA38" s="616"/>
      <c r="BB38" s="617">
        <f>IF($BC$3="４週",AZ38/4,IF($BC$3="暦月",(AZ38/($BC$8/7)),""))</f>
        <v>0</v>
      </c>
      <c r="BC38" s="616"/>
      <c r="BD38" s="497"/>
      <c r="BE38" s="498"/>
      <c r="BF38" s="498"/>
      <c r="BG38" s="498"/>
      <c r="BH38" s="499"/>
    </row>
    <row r="39" spans="2:60" ht="20.25" customHeight="1" x14ac:dyDescent="0.4">
      <c r="B39" s="235"/>
      <c r="C39" s="376"/>
      <c r="D39" s="385"/>
      <c r="E39" s="377"/>
      <c r="F39" s="127"/>
      <c r="G39" s="125"/>
      <c r="H39" s="619"/>
      <c r="I39" s="380"/>
      <c r="J39" s="592"/>
      <c r="K39" s="592"/>
      <c r="L39" s="381"/>
      <c r="M39" s="597"/>
      <c r="N39" s="598"/>
      <c r="O39" s="599"/>
      <c r="P39" s="236" t="s">
        <v>18</v>
      </c>
      <c r="Q39" s="237"/>
      <c r="R39" s="237"/>
      <c r="S39" s="238"/>
      <c r="T39" s="239"/>
      <c r="U39" s="201"/>
      <c r="V39" s="202"/>
      <c r="W39" s="202"/>
      <c r="X39" s="202"/>
      <c r="Y39" s="202"/>
      <c r="Z39" s="202"/>
      <c r="AA39" s="203"/>
      <c r="AB39" s="201"/>
      <c r="AC39" s="202"/>
      <c r="AD39" s="202"/>
      <c r="AE39" s="202"/>
      <c r="AF39" s="202"/>
      <c r="AG39" s="202"/>
      <c r="AH39" s="203"/>
      <c r="AI39" s="201"/>
      <c r="AJ39" s="202"/>
      <c r="AK39" s="202"/>
      <c r="AL39" s="202"/>
      <c r="AM39" s="202"/>
      <c r="AN39" s="202"/>
      <c r="AO39" s="203"/>
      <c r="AP39" s="201"/>
      <c r="AQ39" s="202"/>
      <c r="AR39" s="202"/>
      <c r="AS39" s="202"/>
      <c r="AT39" s="202"/>
      <c r="AU39" s="202"/>
      <c r="AV39" s="203"/>
      <c r="AW39" s="201"/>
      <c r="AX39" s="202"/>
      <c r="AY39" s="202"/>
      <c r="AZ39" s="606"/>
      <c r="BA39" s="607"/>
      <c r="BB39" s="614"/>
      <c r="BC39" s="607"/>
      <c r="BD39" s="365"/>
      <c r="BE39" s="366"/>
      <c r="BF39" s="366"/>
      <c r="BG39" s="366"/>
      <c r="BH39" s="367"/>
    </row>
    <row r="40" spans="2:60" ht="20.25" customHeight="1" x14ac:dyDescent="0.4">
      <c r="B40" s="226">
        <f>B37+1</f>
        <v>7</v>
      </c>
      <c r="C40" s="378"/>
      <c r="D40" s="387"/>
      <c r="E40" s="379"/>
      <c r="F40" s="127">
        <f>C39</f>
        <v>0</v>
      </c>
      <c r="G40" s="125"/>
      <c r="H40" s="453"/>
      <c r="I40" s="382"/>
      <c r="J40" s="593"/>
      <c r="K40" s="593"/>
      <c r="L40" s="383"/>
      <c r="M40" s="600"/>
      <c r="N40" s="601"/>
      <c r="O40" s="602"/>
      <c r="P40" s="227" t="s">
        <v>208</v>
      </c>
      <c r="Q40" s="228"/>
      <c r="R40" s="228"/>
      <c r="S40" s="229"/>
      <c r="T40" s="230"/>
      <c r="U40" s="145" t="str">
        <f>IF(U39="","",VLOOKUP(U39,'シフト記号表（勤務時間帯） (4)'!$D$6:$X$47,21,FALSE))</f>
        <v/>
      </c>
      <c r="V40" s="146" t="str">
        <f>IF(V39="","",VLOOKUP(V39,'シフト記号表（勤務時間帯） (4)'!$D$6:$X$47,21,FALSE))</f>
        <v/>
      </c>
      <c r="W40" s="146" t="str">
        <f>IF(W39="","",VLOOKUP(W39,'シフト記号表（勤務時間帯） (4)'!$D$6:$X$47,21,FALSE))</f>
        <v/>
      </c>
      <c r="X40" s="146" t="str">
        <f>IF(X39="","",VLOOKUP(X39,'シフト記号表（勤務時間帯） (4)'!$D$6:$X$47,21,FALSE))</f>
        <v/>
      </c>
      <c r="Y40" s="146" t="str">
        <f>IF(Y39="","",VLOOKUP(Y39,'シフト記号表（勤務時間帯） (4)'!$D$6:$X$47,21,FALSE))</f>
        <v/>
      </c>
      <c r="Z40" s="146" t="str">
        <f>IF(Z39="","",VLOOKUP(Z39,'シフト記号表（勤務時間帯） (4)'!$D$6:$X$47,21,FALSE))</f>
        <v/>
      </c>
      <c r="AA40" s="147" t="str">
        <f>IF(AA39="","",VLOOKUP(AA39,'シフト記号表（勤務時間帯） (4)'!$D$6:$X$47,21,FALSE))</f>
        <v/>
      </c>
      <c r="AB40" s="145" t="str">
        <f>IF(AB39="","",VLOOKUP(AB39,'シフト記号表（勤務時間帯） (4)'!$D$6:$X$47,21,FALSE))</f>
        <v/>
      </c>
      <c r="AC40" s="146" t="str">
        <f>IF(AC39="","",VLOOKUP(AC39,'シフト記号表（勤務時間帯） (4)'!$D$6:$X$47,21,FALSE))</f>
        <v/>
      </c>
      <c r="AD40" s="146" t="str">
        <f>IF(AD39="","",VLOOKUP(AD39,'シフト記号表（勤務時間帯） (4)'!$D$6:$X$47,21,FALSE))</f>
        <v/>
      </c>
      <c r="AE40" s="146" t="str">
        <f>IF(AE39="","",VLOOKUP(AE39,'シフト記号表（勤務時間帯） (4)'!$D$6:$X$47,21,FALSE))</f>
        <v/>
      </c>
      <c r="AF40" s="146" t="str">
        <f>IF(AF39="","",VLOOKUP(AF39,'シフト記号表（勤務時間帯） (4)'!$D$6:$X$47,21,FALSE))</f>
        <v/>
      </c>
      <c r="AG40" s="146" t="str">
        <f>IF(AG39="","",VLOOKUP(AG39,'シフト記号表（勤務時間帯） (4)'!$D$6:$X$47,21,FALSE))</f>
        <v/>
      </c>
      <c r="AH40" s="147" t="str">
        <f>IF(AH39="","",VLOOKUP(AH39,'シフト記号表（勤務時間帯） (4)'!$D$6:$X$47,21,FALSE))</f>
        <v/>
      </c>
      <c r="AI40" s="145" t="str">
        <f>IF(AI39="","",VLOOKUP(AI39,'シフト記号表（勤務時間帯） (4)'!$D$6:$X$47,21,FALSE))</f>
        <v/>
      </c>
      <c r="AJ40" s="146" t="str">
        <f>IF(AJ39="","",VLOOKUP(AJ39,'シフト記号表（勤務時間帯） (4)'!$D$6:$X$47,21,FALSE))</f>
        <v/>
      </c>
      <c r="AK40" s="146" t="str">
        <f>IF(AK39="","",VLOOKUP(AK39,'シフト記号表（勤務時間帯） (4)'!$D$6:$X$47,21,FALSE))</f>
        <v/>
      </c>
      <c r="AL40" s="146" t="str">
        <f>IF(AL39="","",VLOOKUP(AL39,'シフト記号表（勤務時間帯） (4)'!$D$6:$X$47,21,FALSE))</f>
        <v/>
      </c>
      <c r="AM40" s="146" t="str">
        <f>IF(AM39="","",VLOOKUP(AM39,'シフト記号表（勤務時間帯） (4)'!$D$6:$X$47,21,FALSE))</f>
        <v/>
      </c>
      <c r="AN40" s="146" t="str">
        <f>IF(AN39="","",VLOOKUP(AN39,'シフト記号表（勤務時間帯） (4)'!$D$6:$X$47,21,FALSE))</f>
        <v/>
      </c>
      <c r="AO40" s="147" t="str">
        <f>IF(AO39="","",VLOOKUP(AO39,'シフト記号表（勤務時間帯） (4)'!$D$6:$X$47,21,FALSE))</f>
        <v/>
      </c>
      <c r="AP40" s="145" t="str">
        <f>IF(AP39="","",VLOOKUP(AP39,'シフト記号表（勤務時間帯） (4)'!$D$6:$X$47,21,FALSE))</f>
        <v/>
      </c>
      <c r="AQ40" s="146" t="str">
        <f>IF(AQ39="","",VLOOKUP(AQ39,'シフト記号表（勤務時間帯） (4)'!$D$6:$X$47,21,FALSE))</f>
        <v/>
      </c>
      <c r="AR40" s="146" t="str">
        <f>IF(AR39="","",VLOOKUP(AR39,'シフト記号表（勤務時間帯） (4)'!$D$6:$X$47,21,FALSE))</f>
        <v/>
      </c>
      <c r="AS40" s="146" t="str">
        <f>IF(AS39="","",VLOOKUP(AS39,'シフト記号表（勤務時間帯） (4)'!$D$6:$X$47,21,FALSE))</f>
        <v/>
      </c>
      <c r="AT40" s="146" t="str">
        <f>IF(AT39="","",VLOOKUP(AT39,'シフト記号表（勤務時間帯） (4)'!$D$6:$X$47,21,FALSE))</f>
        <v/>
      </c>
      <c r="AU40" s="146" t="str">
        <f>IF(AU39="","",VLOOKUP(AU39,'シフト記号表（勤務時間帯） (4)'!$D$6:$X$47,21,FALSE))</f>
        <v/>
      </c>
      <c r="AV40" s="147" t="str">
        <f>IF(AV39="","",VLOOKUP(AV39,'シフト記号表（勤務時間帯） (4)'!$D$6:$X$47,21,FALSE))</f>
        <v/>
      </c>
      <c r="AW40" s="145" t="str">
        <f>IF(AW39="","",VLOOKUP(AW39,'シフト記号表（勤務時間帯） (4)'!$D$6:$X$47,21,FALSE))</f>
        <v/>
      </c>
      <c r="AX40" s="146" t="str">
        <f>IF(AX39="","",VLOOKUP(AX39,'シフト記号表（勤務時間帯） (4)'!$D$6:$X$47,21,FALSE))</f>
        <v/>
      </c>
      <c r="AY40" s="146" t="str">
        <f>IF(AY39="","",VLOOKUP(AY39,'シフト記号表（勤務時間帯） (4)'!$D$6:$X$47,21,FALSE))</f>
        <v/>
      </c>
      <c r="AZ40" s="371">
        <f>IF($BC$3="４週",SUM(U40:AV40),IF($BC$3="暦月",SUM(U40:AY40),""))</f>
        <v>0</v>
      </c>
      <c r="BA40" s="372"/>
      <c r="BB40" s="373">
        <f>IF($BC$3="４週",AZ40/4,IF($BC$3="暦月",(AZ40/($BC$8/7)),""))</f>
        <v>0</v>
      </c>
      <c r="BC40" s="372"/>
      <c r="BD40" s="368"/>
      <c r="BE40" s="369"/>
      <c r="BF40" s="369"/>
      <c r="BG40" s="369"/>
      <c r="BH40" s="370"/>
    </row>
    <row r="41" spans="2:60" ht="20.25" customHeight="1" x14ac:dyDescent="0.4">
      <c r="B41" s="123"/>
      <c r="C41" s="533"/>
      <c r="D41" s="534"/>
      <c r="E41" s="535"/>
      <c r="F41" s="128"/>
      <c r="G41" s="129">
        <f>C39</f>
        <v>0</v>
      </c>
      <c r="H41" s="518"/>
      <c r="I41" s="594"/>
      <c r="J41" s="595"/>
      <c r="K41" s="595"/>
      <c r="L41" s="596"/>
      <c r="M41" s="603"/>
      <c r="N41" s="604"/>
      <c r="O41" s="605"/>
      <c r="P41" s="231" t="s">
        <v>209</v>
      </c>
      <c r="Q41" s="240"/>
      <c r="R41" s="240"/>
      <c r="S41" s="241"/>
      <c r="T41" s="242"/>
      <c r="U41" s="95" t="str">
        <f>IF(U39="","",VLOOKUP(U39,'シフト記号表（勤務時間帯） (4)'!$D$6:$Z$47,23,FALSE))</f>
        <v/>
      </c>
      <c r="V41" s="96" t="str">
        <f>IF(V39="","",VLOOKUP(V39,'シフト記号表（勤務時間帯） (4)'!$D$6:$Z$47,23,FALSE))</f>
        <v/>
      </c>
      <c r="W41" s="96" t="str">
        <f>IF(W39="","",VLOOKUP(W39,'シフト記号表（勤務時間帯） (4)'!$D$6:$Z$47,23,FALSE))</f>
        <v/>
      </c>
      <c r="X41" s="96" t="str">
        <f>IF(X39="","",VLOOKUP(X39,'シフト記号表（勤務時間帯） (4)'!$D$6:$Z$47,23,FALSE))</f>
        <v/>
      </c>
      <c r="Y41" s="96" t="str">
        <f>IF(Y39="","",VLOOKUP(Y39,'シフト記号表（勤務時間帯） (4)'!$D$6:$Z$47,23,FALSE))</f>
        <v/>
      </c>
      <c r="Z41" s="96" t="str">
        <f>IF(Z39="","",VLOOKUP(Z39,'シフト記号表（勤務時間帯） (4)'!$D$6:$Z$47,23,FALSE))</f>
        <v/>
      </c>
      <c r="AA41" s="97" t="str">
        <f>IF(AA39="","",VLOOKUP(AA39,'シフト記号表（勤務時間帯） (4)'!$D$6:$Z$47,23,FALSE))</f>
        <v/>
      </c>
      <c r="AB41" s="95" t="str">
        <f>IF(AB39="","",VLOOKUP(AB39,'シフト記号表（勤務時間帯） (4)'!$D$6:$Z$47,23,FALSE))</f>
        <v/>
      </c>
      <c r="AC41" s="96" t="str">
        <f>IF(AC39="","",VLOOKUP(AC39,'シフト記号表（勤務時間帯） (4)'!$D$6:$Z$47,23,FALSE))</f>
        <v/>
      </c>
      <c r="AD41" s="96" t="str">
        <f>IF(AD39="","",VLOOKUP(AD39,'シフト記号表（勤務時間帯） (4)'!$D$6:$Z$47,23,FALSE))</f>
        <v/>
      </c>
      <c r="AE41" s="96" t="str">
        <f>IF(AE39="","",VLOOKUP(AE39,'シフト記号表（勤務時間帯） (4)'!$D$6:$Z$47,23,FALSE))</f>
        <v/>
      </c>
      <c r="AF41" s="96" t="str">
        <f>IF(AF39="","",VLOOKUP(AF39,'シフト記号表（勤務時間帯） (4)'!$D$6:$Z$47,23,FALSE))</f>
        <v/>
      </c>
      <c r="AG41" s="96" t="str">
        <f>IF(AG39="","",VLOOKUP(AG39,'シフト記号表（勤務時間帯） (4)'!$D$6:$Z$47,23,FALSE))</f>
        <v/>
      </c>
      <c r="AH41" s="97" t="str">
        <f>IF(AH39="","",VLOOKUP(AH39,'シフト記号表（勤務時間帯） (4)'!$D$6:$Z$47,23,FALSE))</f>
        <v/>
      </c>
      <c r="AI41" s="95" t="str">
        <f>IF(AI39="","",VLOOKUP(AI39,'シフト記号表（勤務時間帯） (4)'!$D$6:$Z$47,23,FALSE))</f>
        <v/>
      </c>
      <c r="AJ41" s="96" t="str">
        <f>IF(AJ39="","",VLOOKUP(AJ39,'シフト記号表（勤務時間帯） (4)'!$D$6:$Z$47,23,FALSE))</f>
        <v/>
      </c>
      <c r="AK41" s="96" t="str">
        <f>IF(AK39="","",VLOOKUP(AK39,'シフト記号表（勤務時間帯） (4)'!$D$6:$Z$47,23,FALSE))</f>
        <v/>
      </c>
      <c r="AL41" s="96" t="str">
        <f>IF(AL39="","",VLOOKUP(AL39,'シフト記号表（勤務時間帯） (4)'!$D$6:$Z$47,23,FALSE))</f>
        <v/>
      </c>
      <c r="AM41" s="96" t="str">
        <f>IF(AM39="","",VLOOKUP(AM39,'シフト記号表（勤務時間帯） (4)'!$D$6:$Z$47,23,FALSE))</f>
        <v/>
      </c>
      <c r="AN41" s="96" t="str">
        <f>IF(AN39="","",VLOOKUP(AN39,'シフト記号表（勤務時間帯） (4)'!$D$6:$Z$47,23,FALSE))</f>
        <v/>
      </c>
      <c r="AO41" s="97" t="str">
        <f>IF(AO39="","",VLOOKUP(AO39,'シフト記号表（勤務時間帯） (4)'!$D$6:$Z$47,23,FALSE))</f>
        <v/>
      </c>
      <c r="AP41" s="95" t="str">
        <f>IF(AP39="","",VLOOKUP(AP39,'シフト記号表（勤務時間帯） (4)'!$D$6:$Z$47,23,FALSE))</f>
        <v/>
      </c>
      <c r="AQ41" s="96" t="str">
        <f>IF(AQ39="","",VLOOKUP(AQ39,'シフト記号表（勤務時間帯） (4)'!$D$6:$Z$47,23,FALSE))</f>
        <v/>
      </c>
      <c r="AR41" s="96" t="str">
        <f>IF(AR39="","",VLOOKUP(AR39,'シフト記号表（勤務時間帯） (4)'!$D$6:$Z$47,23,FALSE))</f>
        <v/>
      </c>
      <c r="AS41" s="96" t="str">
        <f>IF(AS39="","",VLOOKUP(AS39,'シフト記号表（勤務時間帯） (4)'!$D$6:$Z$47,23,FALSE))</f>
        <v/>
      </c>
      <c r="AT41" s="96" t="str">
        <f>IF(AT39="","",VLOOKUP(AT39,'シフト記号表（勤務時間帯） (4)'!$D$6:$Z$47,23,FALSE))</f>
        <v/>
      </c>
      <c r="AU41" s="96" t="str">
        <f>IF(AU39="","",VLOOKUP(AU39,'シフト記号表（勤務時間帯） (4)'!$D$6:$Z$47,23,FALSE))</f>
        <v/>
      </c>
      <c r="AV41" s="97" t="str">
        <f>IF(AV39="","",VLOOKUP(AV39,'シフト記号表（勤務時間帯） (4)'!$D$6:$Z$47,23,FALSE))</f>
        <v/>
      </c>
      <c r="AW41" s="95" t="str">
        <f>IF(AW39="","",VLOOKUP(AW39,'シフト記号表（勤務時間帯） (4)'!$D$6:$Z$47,23,FALSE))</f>
        <v/>
      </c>
      <c r="AX41" s="96" t="str">
        <f>IF(AX39="","",VLOOKUP(AX39,'シフト記号表（勤務時間帯） (4)'!$D$6:$Z$47,23,FALSE))</f>
        <v/>
      </c>
      <c r="AY41" s="96" t="str">
        <f>IF(AY39="","",VLOOKUP(AY39,'シフト記号表（勤務時間帯） (4)'!$D$6:$Z$47,23,FALSE))</f>
        <v/>
      </c>
      <c r="AZ41" s="615">
        <f>IF($BC$3="４週",SUM(U41:AV41),IF($BC$3="暦月",SUM(U41:AY41),""))</f>
        <v>0</v>
      </c>
      <c r="BA41" s="616"/>
      <c r="BB41" s="617">
        <f>IF($BC$3="４週",AZ41/4,IF($BC$3="暦月",(AZ41/($BC$8/7)),""))</f>
        <v>0</v>
      </c>
      <c r="BC41" s="616"/>
      <c r="BD41" s="497"/>
      <c r="BE41" s="498"/>
      <c r="BF41" s="498"/>
      <c r="BG41" s="498"/>
      <c r="BH41" s="499"/>
    </row>
    <row r="42" spans="2:60" ht="20.25" customHeight="1" x14ac:dyDescent="0.4">
      <c r="B42" s="235"/>
      <c r="C42" s="376"/>
      <c r="D42" s="385"/>
      <c r="E42" s="377"/>
      <c r="F42" s="127"/>
      <c r="G42" s="125"/>
      <c r="H42" s="619"/>
      <c r="I42" s="380"/>
      <c r="J42" s="592"/>
      <c r="K42" s="592"/>
      <c r="L42" s="381"/>
      <c r="M42" s="597"/>
      <c r="N42" s="598"/>
      <c r="O42" s="599"/>
      <c r="P42" s="236" t="s">
        <v>18</v>
      </c>
      <c r="Q42" s="237"/>
      <c r="R42" s="237"/>
      <c r="S42" s="238"/>
      <c r="T42" s="239"/>
      <c r="U42" s="201"/>
      <c r="V42" s="202"/>
      <c r="W42" s="202"/>
      <c r="X42" s="202"/>
      <c r="Y42" s="202"/>
      <c r="Z42" s="202"/>
      <c r="AA42" s="203"/>
      <c r="AB42" s="201"/>
      <c r="AC42" s="202"/>
      <c r="AD42" s="202"/>
      <c r="AE42" s="202"/>
      <c r="AF42" s="202"/>
      <c r="AG42" s="202"/>
      <c r="AH42" s="203"/>
      <c r="AI42" s="201"/>
      <c r="AJ42" s="202"/>
      <c r="AK42" s="202"/>
      <c r="AL42" s="202"/>
      <c r="AM42" s="202"/>
      <c r="AN42" s="202"/>
      <c r="AO42" s="203"/>
      <c r="AP42" s="201"/>
      <c r="AQ42" s="202"/>
      <c r="AR42" s="202"/>
      <c r="AS42" s="202"/>
      <c r="AT42" s="202"/>
      <c r="AU42" s="202"/>
      <c r="AV42" s="203"/>
      <c r="AW42" s="201"/>
      <c r="AX42" s="202"/>
      <c r="AY42" s="202"/>
      <c r="AZ42" s="606"/>
      <c r="BA42" s="607"/>
      <c r="BB42" s="614"/>
      <c r="BC42" s="607"/>
      <c r="BD42" s="365"/>
      <c r="BE42" s="366"/>
      <c r="BF42" s="366"/>
      <c r="BG42" s="366"/>
      <c r="BH42" s="367"/>
    </row>
    <row r="43" spans="2:60" ht="20.25" customHeight="1" x14ac:dyDescent="0.4">
      <c r="B43" s="226">
        <f>B40+1</f>
        <v>8</v>
      </c>
      <c r="C43" s="378"/>
      <c r="D43" s="387"/>
      <c r="E43" s="379"/>
      <c r="F43" s="127">
        <f>C42</f>
        <v>0</v>
      </c>
      <c r="G43" s="125"/>
      <c r="H43" s="453"/>
      <c r="I43" s="382"/>
      <c r="J43" s="593"/>
      <c r="K43" s="593"/>
      <c r="L43" s="383"/>
      <c r="M43" s="600"/>
      <c r="N43" s="601"/>
      <c r="O43" s="602"/>
      <c r="P43" s="227" t="s">
        <v>208</v>
      </c>
      <c r="Q43" s="228"/>
      <c r="R43" s="228"/>
      <c r="S43" s="229"/>
      <c r="T43" s="230"/>
      <c r="U43" s="145" t="str">
        <f>IF(U42="","",VLOOKUP(U42,'シフト記号表（勤務時間帯） (4)'!$D$6:$X$47,21,FALSE))</f>
        <v/>
      </c>
      <c r="V43" s="146" t="str">
        <f>IF(V42="","",VLOOKUP(V42,'シフト記号表（勤務時間帯） (4)'!$D$6:$X$47,21,FALSE))</f>
        <v/>
      </c>
      <c r="W43" s="146" t="str">
        <f>IF(W42="","",VLOOKUP(W42,'シフト記号表（勤務時間帯） (4)'!$D$6:$X$47,21,FALSE))</f>
        <v/>
      </c>
      <c r="X43" s="146" t="str">
        <f>IF(X42="","",VLOOKUP(X42,'シフト記号表（勤務時間帯） (4)'!$D$6:$X$47,21,FALSE))</f>
        <v/>
      </c>
      <c r="Y43" s="146" t="str">
        <f>IF(Y42="","",VLOOKUP(Y42,'シフト記号表（勤務時間帯） (4)'!$D$6:$X$47,21,FALSE))</f>
        <v/>
      </c>
      <c r="Z43" s="146" t="str">
        <f>IF(Z42="","",VLOOKUP(Z42,'シフト記号表（勤務時間帯） (4)'!$D$6:$X$47,21,FALSE))</f>
        <v/>
      </c>
      <c r="AA43" s="147" t="str">
        <f>IF(AA42="","",VLOOKUP(AA42,'シフト記号表（勤務時間帯） (4)'!$D$6:$X$47,21,FALSE))</f>
        <v/>
      </c>
      <c r="AB43" s="145" t="str">
        <f>IF(AB42="","",VLOOKUP(AB42,'シフト記号表（勤務時間帯） (4)'!$D$6:$X$47,21,FALSE))</f>
        <v/>
      </c>
      <c r="AC43" s="146" t="str">
        <f>IF(AC42="","",VLOOKUP(AC42,'シフト記号表（勤務時間帯） (4)'!$D$6:$X$47,21,FALSE))</f>
        <v/>
      </c>
      <c r="AD43" s="146" t="str">
        <f>IF(AD42="","",VLOOKUP(AD42,'シフト記号表（勤務時間帯） (4)'!$D$6:$X$47,21,FALSE))</f>
        <v/>
      </c>
      <c r="AE43" s="146" t="str">
        <f>IF(AE42="","",VLOOKUP(AE42,'シフト記号表（勤務時間帯） (4)'!$D$6:$X$47,21,FALSE))</f>
        <v/>
      </c>
      <c r="AF43" s="146" t="str">
        <f>IF(AF42="","",VLOOKUP(AF42,'シフト記号表（勤務時間帯） (4)'!$D$6:$X$47,21,FALSE))</f>
        <v/>
      </c>
      <c r="AG43" s="146" t="str">
        <f>IF(AG42="","",VLOOKUP(AG42,'シフト記号表（勤務時間帯） (4)'!$D$6:$X$47,21,FALSE))</f>
        <v/>
      </c>
      <c r="AH43" s="147" t="str">
        <f>IF(AH42="","",VLOOKUP(AH42,'シフト記号表（勤務時間帯） (4)'!$D$6:$X$47,21,FALSE))</f>
        <v/>
      </c>
      <c r="AI43" s="145" t="str">
        <f>IF(AI42="","",VLOOKUP(AI42,'シフト記号表（勤務時間帯） (4)'!$D$6:$X$47,21,FALSE))</f>
        <v/>
      </c>
      <c r="AJ43" s="146" t="str">
        <f>IF(AJ42="","",VLOOKUP(AJ42,'シフト記号表（勤務時間帯） (4)'!$D$6:$X$47,21,FALSE))</f>
        <v/>
      </c>
      <c r="AK43" s="146" t="str">
        <f>IF(AK42="","",VLOOKUP(AK42,'シフト記号表（勤務時間帯） (4)'!$D$6:$X$47,21,FALSE))</f>
        <v/>
      </c>
      <c r="AL43" s="146" t="str">
        <f>IF(AL42="","",VLOOKUP(AL42,'シフト記号表（勤務時間帯） (4)'!$D$6:$X$47,21,FALSE))</f>
        <v/>
      </c>
      <c r="AM43" s="146" t="str">
        <f>IF(AM42="","",VLOOKUP(AM42,'シフト記号表（勤務時間帯） (4)'!$D$6:$X$47,21,FALSE))</f>
        <v/>
      </c>
      <c r="AN43" s="146" t="str">
        <f>IF(AN42="","",VLOOKUP(AN42,'シフト記号表（勤務時間帯） (4)'!$D$6:$X$47,21,FALSE))</f>
        <v/>
      </c>
      <c r="AO43" s="147" t="str">
        <f>IF(AO42="","",VLOOKUP(AO42,'シフト記号表（勤務時間帯） (4)'!$D$6:$X$47,21,FALSE))</f>
        <v/>
      </c>
      <c r="AP43" s="145" t="str">
        <f>IF(AP42="","",VLOOKUP(AP42,'シフト記号表（勤務時間帯） (4)'!$D$6:$X$47,21,FALSE))</f>
        <v/>
      </c>
      <c r="AQ43" s="146" t="str">
        <f>IF(AQ42="","",VLOOKUP(AQ42,'シフト記号表（勤務時間帯） (4)'!$D$6:$X$47,21,FALSE))</f>
        <v/>
      </c>
      <c r="AR43" s="146" t="str">
        <f>IF(AR42="","",VLOOKUP(AR42,'シフト記号表（勤務時間帯） (4)'!$D$6:$X$47,21,FALSE))</f>
        <v/>
      </c>
      <c r="AS43" s="146" t="str">
        <f>IF(AS42="","",VLOOKUP(AS42,'シフト記号表（勤務時間帯） (4)'!$D$6:$X$47,21,FALSE))</f>
        <v/>
      </c>
      <c r="AT43" s="146" t="str">
        <f>IF(AT42="","",VLOOKUP(AT42,'シフト記号表（勤務時間帯） (4)'!$D$6:$X$47,21,FALSE))</f>
        <v/>
      </c>
      <c r="AU43" s="146" t="str">
        <f>IF(AU42="","",VLOOKUP(AU42,'シフト記号表（勤務時間帯） (4)'!$D$6:$X$47,21,FALSE))</f>
        <v/>
      </c>
      <c r="AV43" s="147" t="str">
        <f>IF(AV42="","",VLOOKUP(AV42,'シフト記号表（勤務時間帯） (4)'!$D$6:$X$47,21,FALSE))</f>
        <v/>
      </c>
      <c r="AW43" s="145" t="str">
        <f>IF(AW42="","",VLOOKUP(AW42,'シフト記号表（勤務時間帯） (4)'!$D$6:$X$47,21,FALSE))</f>
        <v/>
      </c>
      <c r="AX43" s="146" t="str">
        <f>IF(AX42="","",VLOOKUP(AX42,'シフト記号表（勤務時間帯） (4)'!$D$6:$X$47,21,FALSE))</f>
        <v/>
      </c>
      <c r="AY43" s="146" t="str">
        <f>IF(AY42="","",VLOOKUP(AY42,'シフト記号表（勤務時間帯） (4)'!$D$6:$X$47,21,FALSE))</f>
        <v/>
      </c>
      <c r="AZ43" s="371">
        <f>IF($BC$3="４週",SUM(U43:AV43),IF($BC$3="暦月",SUM(U43:AY43),""))</f>
        <v>0</v>
      </c>
      <c r="BA43" s="372"/>
      <c r="BB43" s="373">
        <f>IF($BC$3="４週",AZ43/4,IF($BC$3="暦月",(AZ43/($BC$8/7)),""))</f>
        <v>0</v>
      </c>
      <c r="BC43" s="372"/>
      <c r="BD43" s="368"/>
      <c r="BE43" s="369"/>
      <c r="BF43" s="369"/>
      <c r="BG43" s="369"/>
      <c r="BH43" s="370"/>
    </row>
    <row r="44" spans="2:60" ht="20.25" customHeight="1" x14ac:dyDescent="0.4">
      <c r="B44" s="123"/>
      <c r="C44" s="533"/>
      <c r="D44" s="534"/>
      <c r="E44" s="535"/>
      <c r="F44" s="128"/>
      <c r="G44" s="129">
        <f>C42</f>
        <v>0</v>
      </c>
      <c r="H44" s="518"/>
      <c r="I44" s="594"/>
      <c r="J44" s="595"/>
      <c r="K44" s="595"/>
      <c r="L44" s="596"/>
      <c r="M44" s="603"/>
      <c r="N44" s="604"/>
      <c r="O44" s="605"/>
      <c r="P44" s="231" t="s">
        <v>209</v>
      </c>
      <c r="Q44" s="243"/>
      <c r="R44" s="243"/>
      <c r="S44" s="233"/>
      <c r="T44" s="234"/>
      <c r="U44" s="95" t="str">
        <f>IF(U42="","",VLOOKUP(U42,'シフト記号表（勤務時間帯） (4)'!$D$6:$Z$47,23,FALSE))</f>
        <v/>
      </c>
      <c r="V44" s="96" t="str">
        <f>IF(V42="","",VLOOKUP(V42,'シフト記号表（勤務時間帯） (4)'!$D$6:$Z$47,23,FALSE))</f>
        <v/>
      </c>
      <c r="W44" s="96" t="str">
        <f>IF(W42="","",VLOOKUP(W42,'シフト記号表（勤務時間帯） (4)'!$D$6:$Z$47,23,FALSE))</f>
        <v/>
      </c>
      <c r="X44" s="96" t="str">
        <f>IF(X42="","",VLOOKUP(X42,'シフト記号表（勤務時間帯） (4)'!$D$6:$Z$47,23,FALSE))</f>
        <v/>
      </c>
      <c r="Y44" s="96" t="str">
        <f>IF(Y42="","",VLOOKUP(Y42,'シフト記号表（勤務時間帯） (4)'!$D$6:$Z$47,23,FALSE))</f>
        <v/>
      </c>
      <c r="Z44" s="96" t="str">
        <f>IF(Z42="","",VLOOKUP(Z42,'シフト記号表（勤務時間帯） (4)'!$D$6:$Z$47,23,FALSE))</f>
        <v/>
      </c>
      <c r="AA44" s="97" t="str">
        <f>IF(AA42="","",VLOOKUP(AA42,'シフト記号表（勤務時間帯） (4)'!$D$6:$Z$47,23,FALSE))</f>
        <v/>
      </c>
      <c r="AB44" s="95" t="str">
        <f>IF(AB42="","",VLOOKUP(AB42,'シフト記号表（勤務時間帯） (4)'!$D$6:$Z$47,23,FALSE))</f>
        <v/>
      </c>
      <c r="AC44" s="96" t="str">
        <f>IF(AC42="","",VLOOKUP(AC42,'シフト記号表（勤務時間帯） (4)'!$D$6:$Z$47,23,FALSE))</f>
        <v/>
      </c>
      <c r="AD44" s="96" t="str">
        <f>IF(AD42="","",VLOOKUP(AD42,'シフト記号表（勤務時間帯） (4)'!$D$6:$Z$47,23,FALSE))</f>
        <v/>
      </c>
      <c r="AE44" s="96" t="str">
        <f>IF(AE42="","",VLOOKUP(AE42,'シフト記号表（勤務時間帯） (4)'!$D$6:$Z$47,23,FALSE))</f>
        <v/>
      </c>
      <c r="AF44" s="96" t="str">
        <f>IF(AF42="","",VLOOKUP(AF42,'シフト記号表（勤務時間帯） (4)'!$D$6:$Z$47,23,FALSE))</f>
        <v/>
      </c>
      <c r="AG44" s="96" t="str">
        <f>IF(AG42="","",VLOOKUP(AG42,'シフト記号表（勤務時間帯） (4)'!$D$6:$Z$47,23,FALSE))</f>
        <v/>
      </c>
      <c r="AH44" s="97" t="str">
        <f>IF(AH42="","",VLOOKUP(AH42,'シフト記号表（勤務時間帯） (4)'!$D$6:$Z$47,23,FALSE))</f>
        <v/>
      </c>
      <c r="AI44" s="95" t="str">
        <f>IF(AI42="","",VLOOKUP(AI42,'シフト記号表（勤務時間帯） (4)'!$D$6:$Z$47,23,FALSE))</f>
        <v/>
      </c>
      <c r="AJ44" s="96" t="str">
        <f>IF(AJ42="","",VLOOKUP(AJ42,'シフト記号表（勤務時間帯） (4)'!$D$6:$Z$47,23,FALSE))</f>
        <v/>
      </c>
      <c r="AK44" s="96" t="str">
        <f>IF(AK42="","",VLOOKUP(AK42,'シフト記号表（勤務時間帯） (4)'!$D$6:$Z$47,23,FALSE))</f>
        <v/>
      </c>
      <c r="AL44" s="96" t="str">
        <f>IF(AL42="","",VLOOKUP(AL42,'シフト記号表（勤務時間帯） (4)'!$D$6:$Z$47,23,FALSE))</f>
        <v/>
      </c>
      <c r="AM44" s="96" t="str">
        <f>IF(AM42="","",VLOOKUP(AM42,'シフト記号表（勤務時間帯） (4)'!$D$6:$Z$47,23,FALSE))</f>
        <v/>
      </c>
      <c r="AN44" s="96" t="str">
        <f>IF(AN42="","",VLOOKUP(AN42,'シフト記号表（勤務時間帯） (4)'!$D$6:$Z$47,23,FALSE))</f>
        <v/>
      </c>
      <c r="AO44" s="97" t="str">
        <f>IF(AO42="","",VLOOKUP(AO42,'シフト記号表（勤務時間帯） (4)'!$D$6:$Z$47,23,FALSE))</f>
        <v/>
      </c>
      <c r="AP44" s="95" t="str">
        <f>IF(AP42="","",VLOOKUP(AP42,'シフト記号表（勤務時間帯） (4)'!$D$6:$Z$47,23,FALSE))</f>
        <v/>
      </c>
      <c r="AQ44" s="96" t="str">
        <f>IF(AQ42="","",VLOOKUP(AQ42,'シフト記号表（勤務時間帯） (4)'!$D$6:$Z$47,23,FALSE))</f>
        <v/>
      </c>
      <c r="AR44" s="96" t="str">
        <f>IF(AR42="","",VLOOKUP(AR42,'シフト記号表（勤務時間帯） (4)'!$D$6:$Z$47,23,FALSE))</f>
        <v/>
      </c>
      <c r="AS44" s="96" t="str">
        <f>IF(AS42="","",VLOOKUP(AS42,'シフト記号表（勤務時間帯） (4)'!$D$6:$Z$47,23,FALSE))</f>
        <v/>
      </c>
      <c r="AT44" s="96" t="str">
        <f>IF(AT42="","",VLOOKUP(AT42,'シフト記号表（勤務時間帯） (4)'!$D$6:$Z$47,23,FALSE))</f>
        <v/>
      </c>
      <c r="AU44" s="96" t="str">
        <f>IF(AU42="","",VLOOKUP(AU42,'シフト記号表（勤務時間帯） (4)'!$D$6:$Z$47,23,FALSE))</f>
        <v/>
      </c>
      <c r="AV44" s="97" t="str">
        <f>IF(AV42="","",VLOOKUP(AV42,'シフト記号表（勤務時間帯） (4)'!$D$6:$Z$47,23,FALSE))</f>
        <v/>
      </c>
      <c r="AW44" s="95" t="str">
        <f>IF(AW42="","",VLOOKUP(AW42,'シフト記号表（勤務時間帯） (4)'!$D$6:$Z$47,23,FALSE))</f>
        <v/>
      </c>
      <c r="AX44" s="96" t="str">
        <f>IF(AX42="","",VLOOKUP(AX42,'シフト記号表（勤務時間帯） (4)'!$D$6:$Z$47,23,FALSE))</f>
        <v/>
      </c>
      <c r="AY44" s="96" t="str">
        <f>IF(AY42="","",VLOOKUP(AY42,'シフト記号表（勤務時間帯） (4)'!$D$6:$Z$47,23,FALSE))</f>
        <v/>
      </c>
      <c r="AZ44" s="615">
        <f>IF($BC$3="４週",SUM(U44:AV44),IF($BC$3="暦月",SUM(U44:AY44),""))</f>
        <v>0</v>
      </c>
      <c r="BA44" s="616"/>
      <c r="BB44" s="617">
        <f>IF($BC$3="４週",AZ44/4,IF($BC$3="暦月",(AZ44/($BC$8/7)),""))</f>
        <v>0</v>
      </c>
      <c r="BC44" s="616"/>
      <c r="BD44" s="497"/>
      <c r="BE44" s="498"/>
      <c r="BF44" s="498"/>
      <c r="BG44" s="498"/>
      <c r="BH44" s="499"/>
    </row>
    <row r="45" spans="2:60" ht="20.25" customHeight="1" x14ac:dyDescent="0.4">
      <c r="B45" s="235"/>
      <c r="C45" s="376"/>
      <c r="D45" s="385"/>
      <c r="E45" s="377"/>
      <c r="F45" s="127"/>
      <c r="G45" s="125"/>
      <c r="H45" s="619"/>
      <c r="I45" s="380"/>
      <c r="J45" s="592"/>
      <c r="K45" s="592"/>
      <c r="L45" s="381"/>
      <c r="M45" s="597"/>
      <c r="N45" s="598"/>
      <c r="O45" s="599"/>
      <c r="P45" s="236" t="s">
        <v>18</v>
      </c>
      <c r="Q45" s="237"/>
      <c r="R45" s="237"/>
      <c r="S45" s="238"/>
      <c r="T45" s="239"/>
      <c r="U45" s="201"/>
      <c r="V45" s="202"/>
      <c r="W45" s="202"/>
      <c r="X45" s="202"/>
      <c r="Y45" s="202"/>
      <c r="Z45" s="202"/>
      <c r="AA45" s="203"/>
      <c r="AB45" s="201"/>
      <c r="AC45" s="202"/>
      <c r="AD45" s="202"/>
      <c r="AE45" s="202"/>
      <c r="AF45" s="202"/>
      <c r="AG45" s="202"/>
      <c r="AH45" s="203"/>
      <c r="AI45" s="201"/>
      <c r="AJ45" s="202"/>
      <c r="AK45" s="202"/>
      <c r="AL45" s="202"/>
      <c r="AM45" s="202"/>
      <c r="AN45" s="202"/>
      <c r="AO45" s="203"/>
      <c r="AP45" s="201"/>
      <c r="AQ45" s="202"/>
      <c r="AR45" s="202"/>
      <c r="AS45" s="202"/>
      <c r="AT45" s="202"/>
      <c r="AU45" s="202"/>
      <c r="AV45" s="203"/>
      <c r="AW45" s="201"/>
      <c r="AX45" s="202"/>
      <c r="AY45" s="202"/>
      <c r="AZ45" s="606"/>
      <c r="BA45" s="607"/>
      <c r="BB45" s="614"/>
      <c r="BC45" s="607"/>
      <c r="BD45" s="365"/>
      <c r="BE45" s="366"/>
      <c r="BF45" s="366"/>
      <c r="BG45" s="366"/>
      <c r="BH45" s="367"/>
    </row>
    <row r="46" spans="2:60" ht="20.25" customHeight="1" x14ac:dyDescent="0.4">
      <c r="B46" s="226">
        <f>B43+1</f>
        <v>9</v>
      </c>
      <c r="C46" s="378"/>
      <c r="D46" s="387"/>
      <c r="E46" s="379"/>
      <c r="F46" s="127">
        <f>C45</f>
        <v>0</v>
      </c>
      <c r="G46" s="125"/>
      <c r="H46" s="453"/>
      <c r="I46" s="382"/>
      <c r="J46" s="593"/>
      <c r="K46" s="593"/>
      <c r="L46" s="383"/>
      <c r="M46" s="600"/>
      <c r="N46" s="601"/>
      <c r="O46" s="602"/>
      <c r="P46" s="227" t="s">
        <v>208</v>
      </c>
      <c r="Q46" s="228"/>
      <c r="R46" s="228"/>
      <c r="S46" s="229"/>
      <c r="T46" s="230"/>
      <c r="U46" s="145" t="str">
        <f>IF(U45="","",VLOOKUP(U45,'シフト記号表（勤務時間帯） (4)'!$D$6:$X$47,21,FALSE))</f>
        <v/>
      </c>
      <c r="V46" s="146" t="str">
        <f>IF(V45="","",VLOOKUP(V45,'シフト記号表（勤務時間帯） (4)'!$D$6:$X$47,21,FALSE))</f>
        <v/>
      </c>
      <c r="W46" s="146" t="str">
        <f>IF(W45="","",VLOOKUP(W45,'シフト記号表（勤務時間帯） (4)'!$D$6:$X$47,21,FALSE))</f>
        <v/>
      </c>
      <c r="X46" s="146" t="str">
        <f>IF(X45="","",VLOOKUP(X45,'シフト記号表（勤務時間帯） (4)'!$D$6:$X$47,21,FALSE))</f>
        <v/>
      </c>
      <c r="Y46" s="146" t="str">
        <f>IF(Y45="","",VLOOKUP(Y45,'シフト記号表（勤務時間帯） (4)'!$D$6:$X$47,21,FALSE))</f>
        <v/>
      </c>
      <c r="Z46" s="146" t="str">
        <f>IF(Z45="","",VLOOKUP(Z45,'シフト記号表（勤務時間帯） (4)'!$D$6:$X$47,21,FALSE))</f>
        <v/>
      </c>
      <c r="AA46" s="147" t="str">
        <f>IF(AA45="","",VLOOKUP(AA45,'シフト記号表（勤務時間帯） (4)'!$D$6:$X$47,21,FALSE))</f>
        <v/>
      </c>
      <c r="AB46" s="145" t="str">
        <f>IF(AB45="","",VLOOKUP(AB45,'シフト記号表（勤務時間帯） (4)'!$D$6:$X$47,21,FALSE))</f>
        <v/>
      </c>
      <c r="AC46" s="146" t="str">
        <f>IF(AC45="","",VLOOKUP(AC45,'シフト記号表（勤務時間帯） (4)'!$D$6:$X$47,21,FALSE))</f>
        <v/>
      </c>
      <c r="AD46" s="146" t="str">
        <f>IF(AD45="","",VLOOKUP(AD45,'シフト記号表（勤務時間帯） (4)'!$D$6:$X$47,21,FALSE))</f>
        <v/>
      </c>
      <c r="AE46" s="146" t="str">
        <f>IF(AE45="","",VLOOKUP(AE45,'シフト記号表（勤務時間帯） (4)'!$D$6:$X$47,21,FALSE))</f>
        <v/>
      </c>
      <c r="AF46" s="146" t="str">
        <f>IF(AF45="","",VLOOKUP(AF45,'シフト記号表（勤務時間帯） (4)'!$D$6:$X$47,21,FALSE))</f>
        <v/>
      </c>
      <c r="AG46" s="146" t="str">
        <f>IF(AG45="","",VLOOKUP(AG45,'シフト記号表（勤務時間帯） (4)'!$D$6:$X$47,21,FALSE))</f>
        <v/>
      </c>
      <c r="AH46" s="147" t="str">
        <f>IF(AH45="","",VLOOKUP(AH45,'シフト記号表（勤務時間帯） (4)'!$D$6:$X$47,21,FALSE))</f>
        <v/>
      </c>
      <c r="AI46" s="145" t="str">
        <f>IF(AI45="","",VLOOKUP(AI45,'シフト記号表（勤務時間帯） (4)'!$D$6:$X$47,21,FALSE))</f>
        <v/>
      </c>
      <c r="AJ46" s="146" t="str">
        <f>IF(AJ45="","",VLOOKUP(AJ45,'シフト記号表（勤務時間帯） (4)'!$D$6:$X$47,21,FALSE))</f>
        <v/>
      </c>
      <c r="AK46" s="146" t="str">
        <f>IF(AK45="","",VLOOKUP(AK45,'シフト記号表（勤務時間帯） (4)'!$D$6:$X$47,21,FALSE))</f>
        <v/>
      </c>
      <c r="AL46" s="146" t="str">
        <f>IF(AL45="","",VLOOKUP(AL45,'シフト記号表（勤務時間帯） (4)'!$D$6:$X$47,21,FALSE))</f>
        <v/>
      </c>
      <c r="AM46" s="146" t="str">
        <f>IF(AM45="","",VLOOKUP(AM45,'シフト記号表（勤務時間帯） (4)'!$D$6:$X$47,21,FALSE))</f>
        <v/>
      </c>
      <c r="AN46" s="146" t="str">
        <f>IF(AN45="","",VLOOKUP(AN45,'シフト記号表（勤務時間帯） (4)'!$D$6:$X$47,21,FALSE))</f>
        <v/>
      </c>
      <c r="AO46" s="147" t="str">
        <f>IF(AO45="","",VLOOKUP(AO45,'シフト記号表（勤務時間帯） (4)'!$D$6:$X$47,21,FALSE))</f>
        <v/>
      </c>
      <c r="AP46" s="145" t="str">
        <f>IF(AP45="","",VLOOKUP(AP45,'シフト記号表（勤務時間帯） (4)'!$D$6:$X$47,21,FALSE))</f>
        <v/>
      </c>
      <c r="AQ46" s="146" t="str">
        <f>IF(AQ45="","",VLOOKUP(AQ45,'シフト記号表（勤務時間帯） (4)'!$D$6:$X$47,21,FALSE))</f>
        <v/>
      </c>
      <c r="AR46" s="146" t="str">
        <f>IF(AR45="","",VLOOKUP(AR45,'シフト記号表（勤務時間帯） (4)'!$D$6:$X$47,21,FALSE))</f>
        <v/>
      </c>
      <c r="AS46" s="146" t="str">
        <f>IF(AS45="","",VLOOKUP(AS45,'シフト記号表（勤務時間帯） (4)'!$D$6:$X$47,21,FALSE))</f>
        <v/>
      </c>
      <c r="AT46" s="146" t="str">
        <f>IF(AT45="","",VLOOKUP(AT45,'シフト記号表（勤務時間帯） (4)'!$D$6:$X$47,21,FALSE))</f>
        <v/>
      </c>
      <c r="AU46" s="146" t="str">
        <f>IF(AU45="","",VLOOKUP(AU45,'シフト記号表（勤務時間帯） (4)'!$D$6:$X$47,21,FALSE))</f>
        <v/>
      </c>
      <c r="AV46" s="147" t="str">
        <f>IF(AV45="","",VLOOKUP(AV45,'シフト記号表（勤務時間帯） (4)'!$D$6:$X$47,21,FALSE))</f>
        <v/>
      </c>
      <c r="AW46" s="145" t="str">
        <f>IF(AW45="","",VLOOKUP(AW45,'シフト記号表（勤務時間帯） (4)'!$D$6:$X$47,21,FALSE))</f>
        <v/>
      </c>
      <c r="AX46" s="146" t="str">
        <f>IF(AX45="","",VLOOKUP(AX45,'シフト記号表（勤務時間帯） (4)'!$D$6:$X$47,21,FALSE))</f>
        <v/>
      </c>
      <c r="AY46" s="146" t="str">
        <f>IF(AY45="","",VLOOKUP(AY45,'シフト記号表（勤務時間帯） (4)'!$D$6:$X$47,21,FALSE))</f>
        <v/>
      </c>
      <c r="AZ46" s="371">
        <f>IF($BC$3="４週",SUM(U46:AV46),IF($BC$3="暦月",SUM(U46:AY46),""))</f>
        <v>0</v>
      </c>
      <c r="BA46" s="372"/>
      <c r="BB46" s="373">
        <f>IF($BC$3="４週",AZ46/4,IF($BC$3="暦月",(AZ46/($BC$8/7)),""))</f>
        <v>0</v>
      </c>
      <c r="BC46" s="372"/>
      <c r="BD46" s="368"/>
      <c r="BE46" s="369"/>
      <c r="BF46" s="369"/>
      <c r="BG46" s="369"/>
      <c r="BH46" s="370"/>
    </row>
    <row r="47" spans="2:60" ht="20.25" customHeight="1" x14ac:dyDescent="0.4">
      <c r="B47" s="123"/>
      <c r="C47" s="533"/>
      <c r="D47" s="534"/>
      <c r="E47" s="535"/>
      <c r="F47" s="128"/>
      <c r="G47" s="129">
        <f>C45</f>
        <v>0</v>
      </c>
      <c r="H47" s="518"/>
      <c r="I47" s="594"/>
      <c r="J47" s="595"/>
      <c r="K47" s="595"/>
      <c r="L47" s="596"/>
      <c r="M47" s="603"/>
      <c r="N47" s="604"/>
      <c r="O47" s="605"/>
      <c r="P47" s="231" t="s">
        <v>209</v>
      </c>
      <c r="Q47" s="232"/>
      <c r="R47" s="232"/>
      <c r="S47" s="244"/>
      <c r="T47" s="245"/>
      <c r="U47" s="95" t="str">
        <f>IF(U45="","",VLOOKUP(U45,'シフト記号表（勤務時間帯） (4)'!$D$6:$Z$47,23,FALSE))</f>
        <v/>
      </c>
      <c r="V47" s="96" t="str">
        <f>IF(V45="","",VLOOKUP(V45,'シフト記号表（勤務時間帯） (4)'!$D$6:$Z$47,23,FALSE))</f>
        <v/>
      </c>
      <c r="W47" s="96" t="str">
        <f>IF(W45="","",VLOOKUP(W45,'シフト記号表（勤務時間帯） (4)'!$D$6:$Z$47,23,FALSE))</f>
        <v/>
      </c>
      <c r="X47" s="96" t="str">
        <f>IF(X45="","",VLOOKUP(X45,'シフト記号表（勤務時間帯） (4)'!$D$6:$Z$47,23,FALSE))</f>
        <v/>
      </c>
      <c r="Y47" s="96" t="str">
        <f>IF(Y45="","",VLOOKUP(Y45,'シフト記号表（勤務時間帯） (4)'!$D$6:$Z$47,23,FALSE))</f>
        <v/>
      </c>
      <c r="Z47" s="96" t="str">
        <f>IF(Z45="","",VLOOKUP(Z45,'シフト記号表（勤務時間帯） (4)'!$D$6:$Z$47,23,FALSE))</f>
        <v/>
      </c>
      <c r="AA47" s="97" t="str">
        <f>IF(AA45="","",VLOOKUP(AA45,'シフト記号表（勤務時間帯） (4)'!$D$6:$Z$47,23,FALSE))</f>
        <v/>
      </c>
      <c r="AB47" s="95" t="str">
        <f>IF(AB45="","",VLOOKUP(AB45,'シフト記号表（勤務時間帯） (4)'!$D$6:$Z$47,23,FALSE))</f>
        <v/>
      </c>
      <c r="AC47" s="96" t="str">
        <f>IF(AC45="","",VLOOKUP(AC45,'シフト記号表（勤務時間帯） (4)'!$D$6:$Z$47,23,FALSE))</f>
        <v/>
      </c>
      <c r="AD47" s="96" t="str">
        <f>IF(AD45="","",VLOOKUP(AD45,'シフト記号表（勤務時間帯） (4)'!$D$6:$Z$47,23,FALSE))</f>
        <v/>
      </c>
      <c r="AE47" s="96" t="str">
        <f>IF(AE45="","",VLOOKUP(AE45,'シフト記号表（勤務時間帯） (4)'!$D$6:$Z$47,23,FALSE))</f>
        <v/>
      </c>
      <c r="AF47" s="96" t="str">
        <f>IF(AF45="","",VLOOKUP(AF45,'シフト記号表（勤務時間帯） (4)'!$D$6:$Z$47,23,FALSE))</f>
        <v/>
      </c>
      <c r="AG47" s="96" t="str">
        <f>IF(AG45="","",VLOOKUP(AG45,'シフト記号表（勤務時間帯） (4)'!$D$6:$Z$47,23,FALSE))</f>
        <v/>
      </c>
      <c r="AH47" s="97" t="str">
        <f>IF(AH45="","",VLOOKUP(AH45,'シフト記号表（勤務時間帯） (4)'!$D$6:$Z$47,23,FALSE))</f>
        <v/>
      </c>
      <c r="AI47" s="95" t="str">
        <f>IF(AI45="","",VLOOKUP(AI45,'シフト記号表（勤務時間帯） (4)'!$D$6:$Z$47,23,FALSE))</f>
        <v/>
      </c>
      <c r="AJ47" s="96" t="str">
        <f>IF(AJ45="","",VLOOKUP(AJ45,'シフト記号表（勤務時間帯） (4)'!$D$6:$Z$47,23,FALSE))</f>
        <v/>
      </c>
      <c r="AK47" s="96" t="str">
        <f>IF(AK45="","",VLOOKUP(AK45,'シフト記号表（勤務時間帯） (4)'!$D$6:$Z$47,23,FALSE))</f>
        <v/>
      </c>
      <c r="AL47" s="96" t="str">
        <f>IF(AL45="","",VLOOKUP(AL45,'シフト記号表（勤務時間帯） (4)'!$D$6:$Z$47,23,FALSE))</f>
        <v/>
      </c>
      <c r="AM47" s="96" t="str">
        <f>IF(AM45="","",VLOOKUP(AM45,'シフト記号表（勤務時間帯） (4)'!$D$6:$Z$47,23,FALSE))</f>
        <v/>
      </c>
      <c r="AN47" s="96" t="str">
        <f>IF(AN45="","",VLOOKUP(AN45,'シフト記号表（勤務時間帯） (4)'!$D$6:$Z$47,23,FALSE))</f>
        <v/>
      </c>
      <c r="AO47" s="97" t="str">
        <f>IF(AO45="","",VLOOKUP(AO45,'シフト記号表（勤務時間帯） (4)'!$D$6:$Z$47,23,FALSE))</f>
        <v/>
      </c>
      <c r="AP47" s="95" t="str">
        <f>IF(AP45="","",VLOOKUP(AP45,'シフト記号表（勤務時間帯） (4)'!$D$6:$Z$47,23,FALSE))</f>
        <v/>
      </c>
      <c r="AQ47" s="96" t="str">
        <f>IF(AQ45="","",VLOOKUP(AQ45,'シフト記号表（勤務時間帯） (4)'!$D$6:$Z$47,23,FALSE))</f>
        <v/>
      </c>
      <c r="AR47" s="96" t="str">
        <f>IF(AR45="","",VLOOKUP(AR45,'シフト記号表（勤務時間帯） (4)'!$D$6:$Z$47,23,FALSE))</f>
        <v/>
      </c>
      <c r="AS47" s="96" t="str">
        <f>IF(AS45="","",VLOOKUP(AS45,'シフト記号表（勤務時間帯） (4)'!$D$6:$Z$47,23,FALSE))</f>
        <v/>
      </c>
      <c r="AT47" s="96" t="str">
        <f>IF(AT45="","",VLOOKUP(AT45,'シフト記号表（勤務時間帯） (4)'!$D$6:$Z$47,23,FALSE))</f>
        <v/>
      </c>
      <c r="AU47" s="96" t="str">
        <f>IF(AU45="","",VLOOKUP(AU45,'シフト記号表（勤務時間帯） (4)'!$D$6:$Z$47,23,FALSE))</f>
        <v/>
      </c>
      <c r="AV47" s="97" t="str">
        <f>IF(AV45="","",VLOOKUP(AV45,'シフト記号表（勤務時間帯） (4)'!$D$6:$Z$47,23,FALSE))</f>
        <v/>
      </c>
      <c r="AW47" s="95" t="str">
        <f>IF(AW45="","",VLOOKUP(AW45,'シフト記号表（勤務時間帯） (4)'!$D$6:$Z$47,23,FALSE))</f>
        <v/>
      </c>
      <c r="AX47" s="96" t="str">
        <f>IF(AX45="","",VLOOKUP(AX45,'シフト記号表（勤務時間帯） (4)'!$D$6:$Z$47,23,FALSE))</f>
        <v/>
      </c>
      <c r="AY47" s="96" t="str">
        <f>IF(AY45="","",VLOOKUP(AY45,'シフト記号表（勤務時間帯） (4)'!$D$6:$Z$47,23,FALSE))</f>
        <v/>
      </c>
      <c r="AZ47" s="615">
        <f>IF($BC$3="４週",SUM(U47:AV47),IF($BC$3="暦月",SUM(U47:AY47),""))</f>
        <v>0</v>
      </c>
      <c r="BA47" s="616"/>
      <c r="BB47" s="617">
        <f>IF($BC$3="４週",AZ47/4,IF($BC$3="暦月",(AZ47/($BC$8/7)),""))</f>
        <v>0</v>
      </c>
      <c r="BC47" s="616"/>
      <c r="BD47" s="497"/>
      <c r="BE47" s="498"/>
      <c r="BF47" s="498"/>
      <c r="BG47" s="498"/>
      <c r="BH47" s="499"/>
    </row>
    <row r="48" spans="2:60" ht="20.25" customHeight="1" x14ac:dyDescent="0.4">
      <c r="B48" s="235"/>
      <c r="C48" s="376"/>
      <c r="D48" s="385"/>
      <c r="E48" s="377"/>
      <c r="F48" s="127"/>
      <c r="G48" s="125"/>
      <c r="H48" s="619"/>
      <c r="I48" s="380"/>
      <c r="J48" s="592"/>
      <c r="K48" s="592"/>
      <c r="L48" s="381"/>
      <c r="M48" s="597"/>
      <c r="N48" s="598"/>
      <c r="O48" s="599"/>
      <c r="P48" s="236" t="s">
        <v>18</v>
      </c>
      <c r="Q48" s="240"/>
      <c r="R48" s="240"/>
      <c r="S48" s="241"/>
      <c r="T48" s="246"/>
      <c r="U48" s="201"/>
      <c r="V48" s="202"/>
      <c r="W48" s="202"/>
      <c r="X48" s="202"/>
      <c r="Y48" s="202"/>
      <c r="Z48" s="202"/>
      <c r="AA48" s="203"/>
      <c r="AB48" s="201"/>
      <c r="AC48" s="202"/>
      <c r="AD48" s="202"/>
      <c r="AE48" s="202"/>
      <c r="AF48" s="202"/>
      <c r="AG48" s="202"/>
      <c r="AH48" s="203"/>
      <c r="AI48" s="201"/>
      <c r="AJ48" s="202"/>
      <c r="AK48" s="202"/>
      <c r="AL48" s="202"/>
      <c r="AM48" s="202"/>
      <c r="AN48" s="202"/>
      <c r="AO48" s="203"/>
      <c r="AP48" s="201"/>
      <c r="AQ48" s="202"/>
      <c r="AR48" s="202"/>
      <c r="AS48" s="202"/>
      <c r="AT48" s="202"/>
      <c r="AU48" s="202"/>
      <c r="AV48" s="203"/>
      <c r="AW48" s="201"/>
      <c r="AX48" s="202"/>
      <c r="AY48" s="202"/>
      <c r="AZ48" s="606"/>
      <c r="BA48" s="607"/>
      <c r="BB48" s="614"/>
      <c r="BC48" s="607"/>
      <c r="BD48" s="365"/>
      <c r="BE48" s="366"/>
      <c r="BF48" s="366"/>
      <c r="BG48" s="366"/>
      <c r="BH48" s="367"/>
    </row>
    <row r="49" spans="2:60" ht="20.25" customHeight="1" x14ac:dyDescent="0.4">
      <c r="B49" s="226">
        <f>B46+1</f>
        <v>10</v>
      </c>
      <c r="C49" s="378"/>
      <c r="D49" s="387"/>
      <c r="E49" s="379"/>
      <c r="F49" s="127">
        <f>C48</f>
        <v>0</v>
      </c>
      <c r="G49" s="125"/>
      <c r="H49" s="453"/>
      <c r="I49" s="382"/>
      <c r="J49" s="593"/>
      <c r="K49" s="593"/>
      <c r="L49" s="383"/>
      <c r="M49" s="600"/>
      <c r="N49" s="601"/>
      <c r="O49" s="602"/>
      <c r="P49" s="227" t="s">
        <v>208</v>
      </c>
      <c r="Q49" s="228"/>
      <c r="R49" s="228"/>
      <c r="S49" s="229"/>
      <c r="T49" s="230"/>
      <c r="U49" s="145" t="str">
        <f>IF(U48="","",VLOOKUP(U48,'シフト記号表（勤務時間帯） (4)'!$D$6:$X$47,21,FALSE))</f>
        <v/>
      </c>
      <c r="V49" s="146" t="str">
        <f>IF(V48="","",VLOOKUP(V48,'シフト記号表（勤務時間帯） (4)'!$D$6:$X$47,21,FALSE))</f>
        <v/>
      </c>
      <c r="W49" s="146" t="str">
        <f>IF(W48="","",VLOOKUP(W48,'シフト記号表（勤務時間帯） (4)'!$D$6:$X$47,21,FALSE))</f>
        <v/>
      </c>
      <c r="X49" s="146" t="str">
        <f>IF(X48="","",VLOOKUP(X48,'シフト記号表（勤務時間帯） (4)'!$D$6:$X$47,21,FALSE))</f>
        <v/>
      </c>
      <c r="Y49" s="146" t="str">
        <f>IF(Y48="","",VLOOKUP(Y48,'シフト記号表（勤務時間帯） (4)'!$D$6:$X$47,21,FALSE))</f>
        <v/>
      </c>
      <c r="Z49" s="146" t="str">
        <f>IF(Z48="","",VLOOKUP(Z48,'シフト記号表（勤務時間帯） (4)'!$D$6:$X$47,21,FALSE))</f>
        <v/>
      </c>
      <c r="AA49" s="147" t="str">
        <f>IF(AA48="","",VLOOKUP(AA48,'シフト記号表（勤務時間帯） (4)'!$D$6:$X$47,21,FALSE))</f>
        <v/>
      </c>
      <c r="AB49" s="145" t="str">
        <f>IF(AB48="","",VLOOKUP(AB48,'シフト記号表（勤務時間帯） (4)'!$D$6:$X$47,21,FALSE))</f>
        <v/>
      </c>
      <c r="AC49" s="146" t="str">
        <f>IF(AC48="","",VLOOKUP(AC48,'シフト記号表（勤務時間帯） (4)'!$D$6:$X$47,21,FALSE))</f>
        <v/>
      </c>
      <c r="AD49" s="146" t="str">
        <f>IF(AD48="","",VLOOKUP(AD48,'シフト記号表（勤務時間帯） (4)'!$D$6:$X$47,21,FALSE))</f>
        <v/>
      </c>
      <c r="AE49" s="146" t="str">
        <f>IF(AE48="","",VLOOKUP(AE48,'シフト記号表（勤務時間帯） (4)'!$D$6:$X$47,21,FALSE))</f>
        <v/>
      </c>
      <c r="AF49" s="146" t="str">
        <f>IF(AF48="","",VLOOKUP(AF48,'シフト記号表（勤務時間帯） (4)'!$D$6:$X$47,21,FALSE))</f>
        <v/>
      </c>
      <c r="AG49" s="146" t="str">
        <f>IF(AG48="","",VLOOKUP(AG48,'シフト記号表（勤務時間帯） (4)'!$D$6:$X$47,21,FALSE))</f>
        <v/>
      </c>
      <c r="AH49" s="147" t="str">
        <f>IF(AH48="","",VLOOKUP(AH48,'シフト記号表（勤務時間帯） (4)'!$D$6:$X$47,21,FALSE))</f>
        <v/>
      </c>
      <c r="AI49" s="145" t="str">
        <f>IF(AI48="","",VLOOKUP(AI48,'シフト記号表（勤務時間帯） (4)'!$D$6:$X$47,21,FALSE))</f>
        <v/>
      </c>
      <c r="AJ49" s="146" t="str">
        <f>IF(AJ48="","",VLOOKUP(AJ48,'シフト記号表（勤務時間帯） (4)'!$D$6:$X$47,21,FALSE))</f>
        <v/>
      </c>
      <c r="AK49" s="146" t="str">
        <f>IF(AK48="","",VLOOKUP(AK48,'シフト記号表（勤務時間帯） (4)'!$D$6:$X$47,21,FALSE))</f>
        <v/>
      </c>
      <c r="AL49" s="146" t="str">
        <f>IF(AL48="","",VLOOKUP(AL48,'シフト記号表（勤務時間帯） (4)'!$D$6:$X$47,21,FALSE))</f>
        <v/>
      </c>
      <c r="AM49" s="146" t="str">
        <f>IF(AM48="","",VLOOKUP(AM48,'シフト記号表（勤務時間帯） (4)'!$D$6:$X$47,21,FALSE))</f>
        <v/>
      </c>
      <c r="AN49" s="146" t="str">
        <f>IF(AN48="","",VLOOKUP(AN48,'シフト記号表（勤務時間帯） (4)'!$D$6:$X$47,21,FALSE))</f>
        <v/>
      </c>
      <c r="AO49" s="147" t="str">
        <f>IF(AO48="","",VLOOKUP(AO48,'シフト記号表（勤務時間帯） (4)'!$D$6:$X$47,21,FALSE))</f>
        <v/>
      </c>
      <c r="AP49" s="145" t="str">
        <f>IF(AP48="","",VLOOKUP(AP48,'シフト記号表（勤務時間帯） (4)'!$D$6:$X$47,21,FALSE))</f>
        <v/>
      </c>
      <c r="AQ49" s="146" t="str">
        <f>IF(AQ48="","",VLOOKUP(AQ48,'シフト記号表（勤務時間帯） (4)'!$D$6:$X$47,21,FALSE))</f>
        <v/>
      </c>
      <c r="AR49" s="146" t="str">
        <f>IF(AR48="","",VLOOKUP(AR48,'シフト記号表（勤務時間帯） (4)'!$D$6:$X$47,21,FALSE))</f>
        <v/>
      </c>
      <c r="AS49" s="146" t="str">
        <f>IF(AS48="","",VLOOKUP(AS48,'シフト記号表（勤務時間帯） (4)'!$D$6:$X$47,21,FALSE))</f>
        <v/>
      </c>
      <c r="AT49" s="146" t="str">
        <f>IF(AT48="","",VLOOKUP(AT48,'シフト記号表（勤務時間帯） (4)'!$D$6:$X$47,21,FALSE))</f>
        <v/>
      </c>
      <c r="AU49" s="146" t="str">
        <f>IF(AU48="","",VLOOKUP(AU48,'シフト記号表（勤務時間帯） (4)'!$D$6:$X$47,21,FALSE))</f>
        <v/>
      </c>
      <c r="AV49" s="147" t="str">
        <f>IF(AV48="","",VLOOKUP(AV48,'シフト記号表（勤務時間帯） (4)'!$D$6:$X$47,21,FALSE))</f>
        <v/>
      </c>
      <c r="AW49" s="145" t="str">
        <f>IF(AW48="","",VLOOKUP(AW48,'シフト記号表（勤務時間帯） (4)'!$D$6:$X$47,21,FALSE))</f>
        <v/>
      </c>
      <c r="AX49" s="146" t="str">
        <f>IF(AX48="","",VLOOKUP(AX48,'シフト記号表（勤務時間帯） (4)'!$D$6:$X$47,21,FALSE))</f>
        <v/>
      </c>
      <c r="AY49" s="146" t="str">
        <f>IF(AY48="","",VLOOKUP(AY48,'シフト記号表（勤務時間帯） (4)'!$D$6:$X$47,21,FALSE))</f>
        <v/>
      </c>
      <c r="AZ49" s="371">
        <f>IF($BC$3="４週",SUM(U49:AV49),IF($BC$3="暦月",SUM(U49:AY49),""))</f>
        <v>0</v>
      </c>
      <c r="BA49" s="372"/>
      <c r="BB49" s="373">
        <f>IF($BC$3="４週",AZ49/4,IF($BC$3="暦月",(AZ49/($BC$8/7)),""))</f>
        <v>0</v>
      </c>
      <c r="BC49" s="372"/>
      <c r="BD49" s="368"/>
      <c r="BE49" s="369"/>
      <c r="BF49" s="369"/>
      <c r="BG49" s="369"/>
      <c r="BH49" s="370"/>
    </row>
    <row r="50" spans="2:60" ht="20.25" customHeight="1" x14ac:dyDescent="0.4">
      <c r="B50" s="123"/>
      <c r="C50" s="533"/>
      <c r="D50" s="534"/>
      <c r="E50" s="535"/>
      <c r="F50" s="128"/>
      <c r="G50" s="129">
        <f>C48</f>
        <v>0</v>
      </c>
      <c r="H50" s="518"/>
      <c r="I50" s="594"/>
      <c r="J50" s="595"/>
      <c r="K50" s="595"/>
      <c r="L50" s="596"/>
      <c r="M50" s="603"/>
      <c r="N50" s="604"/>
      <c r="O50" s="605"/>
      <c r="P50" s="247" t="s">
        <v>209</v>
      </c>
      <c r="Q50" s="248"/>
      <c r="R50" s="248"/>
      <c r="S50" s="249"/>
      <c r="T50" s="250"/>
      <c r="U50" s="95" t="str">
        <f>IF(U48="","",VLOOKUP(U48,'シフト記号表（勤務時間帯） (4)'!$D$6:$Z$47,23,FALSE))</f>
        <v/>
      </c>
      <c r="V50" s="96" t="str">
        <f>IF(V48="","",VLOOKUP(V48,'シフト記号表（勤務時間帯） (4)'!$D$6:$Z$47,23,FALSE))</f>
        <v/>
      </c>
      <c r="W50" s="96" t="str">
        <f>IF(W48="","",VLOOKUP(W48,'シフト記号表（勤務時間帯） (4)'!$D$6:$Z$47,23,FALSE))</f>
        <v/>
      </c>
      <c r="X50" s="96" t="str">
        <f>IF(X48="","",VLOOKUP(X48,'シフト記号表（勤務時間帯） (4)'!$D$6:$Z$47,23,FALSE))</f>
        <v/>
      </c>
      <c r="Y50" s="96" t="str">
        <f>IF(Y48="","",VLOOKUP(Y48,'シフト記号表（勤務時間帯） (4)'!$D$6:$Z$47,23,FALSE))</f>
        <v/>
      </c>
      <c r="Z50" s="96" t="str">
        <f>IF(Z48="","",VLOOKUP(Z48,'シフト記号表（勤務時間帯） (4)'!$D$6:$Z$47,23,FALSE))</f>
        <v/>
      </c>
      <c r="AA50" s="97" t="str">
        <f>IF(AA48="","",VLOOKUP(AA48,'シフト記号表（勤務時間帯） (4)'!$D$6:$Z$47,23,FALSE))</f>
        <v/>
      </c>
      <c r="AB50" s="95" t="str">
        <f>IF(AB48="","",VLOOKUP(AB48,'シフト記号表（勤務時間帯） (4)'!$D$6:$Z$47,23,FALSE))</f>
        <v/>
      </c>
      <c r="AC50" s="96" t="str">
        <f>IF(AC48="","",VLOOKUP(AC48,'シフト記号表（勤務時間帯） (4)'!$D$6:$Z$47,23,FALSE))</f>
        <v/>
      </c>
      <c r="AD50" s="96" t="str">
        <f>IF(AD48="","",VLOOKUP(AD48,'シフト記号表（勤務時間帯） (4)'!$D$6:$Z$47,23,FALSE))</f>
        <v/>
      </c>
      <c r="AE50" s="96" t="str">
        <f>IF(AE48="","",VLOOKUP(AE48,'シフト記号表（勤務時間帯） (4)'!$D$6:$Z$47,23,FALSE))</f>
        <v/>
      </c>
      <c r="AF50" s="96" t="str">
        <f>IF(AF48="","",VLOOKUP(AF48,'シフト記号表（勤務時間帯） (4)'!$D$6:$Z$47,23,FALSE))</f>
        <v/>
      </c>
      <c r="AG50" s="96" t="str">
        <f>IF(AG48="","",VLOOKUP(AG48,'シフト記号表（勤務時間帯） (4)'!$D$6:$Z$47,23,FALSE))</f>
        <v/>
      </c>
      <c r="AH50" s="97" t="str">
        <f>IF(AH48="","",VLOOKUP(AH48,'シフト記号表（勤務時間帯） (4)'!$D$6:$Z$47,23,FALSE))</f>
        <v/>
      </c>
      <c r="AI50" s="95" t="str">
        <f>IF(AI48="","",VLOOKUP(AI48,'シフト記号表（勤務時間帯） (4)'!$D$6:$Z$47,23,FALSE))</f>
        <v/>
      </c>
      <c r="AJ50" s="96" t="str">
        <f>IF(AJ48="","",VLOOKUP(AJ48,'シフト記号表（勤務時間帯） (4)'!$D$6:$Z$47,23,FALSE))</f>
        <v/>
      </c>
      <c r="AK50" s="96" t="str">
        <f>IF(AK48="","",VLOOKUP(AK48,'シフト記号表（勤務時間帯） (4)'!$D$6:$Z$47,23,FALSE))</f>
        <v/>
      </c>
      <c r="AL50" s="96" t="str">
        <f>IF(AL48="","",VLOOKUP(AL48,'シフト記号表（勤務時間帯） (4)'!$D$6:$Z$47,23,FALSE))</f>
        <v/>
      </c>
      <c r="AM50" s="96" t="str">
        <f>IF(AM48="","",VLOOKUP(AM48,'シフト記号表（勤務時間帯） (4)'!$D$6:$Z$47,23,FALSE))</f>
        <v/>
      </c>
      <c r="AN50" s="96" t="str">
        <f>IF(AN48="","",VLOOKUP(AN48,'シフト記号表（勤務時間帯） (4)'!$D$6:$Z$47,23,FALSE))</f>
        <v/>
      </c>
      <c r="AO50" s="97" t="str">
        <f>IF(AO48="","",VLOOKUP(AO48,'シフト記号表（勤務時間帯） (4)'!$D$6:$Z$47,23,FALSE))</f>
        <v/>
      </c>
      <c r="AP50" s="95" t="str">
        <f>IF(AP48="","",VLOOKUP(AP48,'シフト記号表（勤務時間帯） (4)'!$D$6:$Z$47,23,FALSE))</f>
        <v/>
      </c>
      <c r="AQ50" s="96" t="str">
        <f>IF(AQ48="","",VLOOKUP(AQ48,'シフト記号表（勤務時間帯） (4)'!$D$6:$Z$47,23,FALSE))</f>
        <v/>
      </c>
      <c r="AR50" s="96" t="str">
        <f>IF(AR48="","",VLOOKUP(AR48,'シフト記号表（勤務時間帯） (4)'!$D$6:$Z$47,23,FALSE))</f>
        <v/>
      </c>
      <c r="AS50" s="96" t="str">
        <f>IF(AS48="","",VLOOKUP(AS48,'シフト記号表（勤務時間帯） (4)'!$D$6:$Z$47,23,FALSE))</f>
        <v/>
      </c>
      <c r="AT50" s="96" t="str">
        <f>IF(AT48="","",VLOOKUP(AT48,'シフト記号表（勤務時間帯） (4)'!$D$6:$Z$47,23,FALSE))</f>
        <v/>
      </c>
      <c r="AU50" s="96" t="str">
        <f>IF(AU48="","",VLOOKUP(AU48,'シフト記号表（勤務時間帯） (4)'!$D$6:$Z$47,23,FALSE))</f>
        <v/>
      </c>
      <c r="AV50" s="97" t="str">
        <f>IF(AV48="","",VLOOKUP(AV48,'シフト記号表（勤務時間帯） (4)'!$D$6:$Z$47,23,FALSE))</f>
        <v/>
      </c>
      <c r="AW50" s="95" t="str">
        <f>IF(AW48="","",VLOOKUP(AW48,'シフト記号表（勤務時間帯） (4)'!$D$6:$Z$47,23,FALSE))</f>
        <v/>
      </c>
      <c r="AX50" s="96" t="str">
        <f>IF(AX48="","",VLOOKUP(AX48,'シフト記号表（勤務時間帯） (4)'!$D$6:$Z$47,23,FALSE))</f>
        <v/>
      </c>
      <c r="AY50" s="96" t="str">
        <f>IF(AY48="","",VLOOKUP(AY48,'シフト記号表（勤務時間帯） (4)'!$D$6:$Z$47,23,FALSE))</f>
        <v/>
      </c>
      <c r="AZ50" s="615">
        <f>IF($BC$3="４週",SUM(U50:AV50),IF($BC$3="暦月",SUM(U50:AY50),""))</f>
        <v>0</v>
      </c>
      <c r="BA50" s="616"/>
      <c r="BB50" s="617">
        <f>IF($BC$3="４週",AZ50/4,IF($BC$3="暦月",(AZ50/($BC$8/7)),""))</f>
        <v>0</v>
      </c>
      <c r="BC50" s="616"/>
      <c r="BD50" s="497"/>
      <c r="BE50" s="498"/>
      <c r="BF50" s="498"/>
      <c r="BG50" s="498"/>
      <c r="BH50" s="499"/>
    </row>
    <row r="51" spans="2:60" ht="20.25" customHeight="1" x14ac:dyDescent="0.4">
      <c r="B51" s="235"/>
      <c r="C51" s="376"/>
      <c r="D51" s="385"/>
      <c r="E51" s="377"/>
      <c r="F51" s="127"/>
      <c r="G51" s="125"/>
      <c r="H51" s="619"/>
      <c r="I51" s="380"/>
      <c r="J51" s="592"/>
      <c r="K51" s="592"/>
      <c r="L51" s="381"/>
      <c r="M51" s="597"/>
      <c r="N51" s="598"/>
      <c r="O51" s="599"/>
      <c r="P51" s="236" t="s">
        <v>18</v>
      </c>
      <c r="Q51" s="240"/>
      <c r="R51" s="240"/>
      <c r="S51" s="241"/>
      <c r="T51" s="246"/>
      <c r="U51" s="201"/>
      <c r="V51" s="202"/>
      <c r="W51" s="202"/>
      <c r="X51" s="202"/>
      <c r="Y51" s="202"/>
      <c r="Z51" s="202"/>
      <c r="AA51" s="203"/>
      <c r="AB51" s="201"/>
      <c r="AC51" s="202"/>
      <c r="AD51" s="202"/>
      <c r="AE51" s="202"/>
      <c r="AF51" s="202"/>
      <c r="AG51" s="202"/>
      <c r="AH51" s="203"/>
      <c r="AI51" s="201"/>
      <c r="AJ51" s="202"/>
      <c r="AK51" s="202"/>
      <c r="AL51" s="202"/>
      <c r="AM51" s="202"/>
      <c r="AN51" s="202"/>
      <c r="AO51" s="203"/>
      <c r="AP51" s="201"/>
      <c r="AQ51" s="202"/>
      <c r="AR51" s="202"/>
      <c r="AS51" s="202"/>
      <c r="AT51" s="202"/>
      <c r="AU51" s="202"/>
      <c r="AV51" s="203"/>
      <c r="AW51" s="201"/>
      <c r="AX51" s="202"/>
      <c r="AY51" s="202"/>
      <c r="AZ51" s="606"/>
      <c r="BA51" s="607"/>
      <c r="BB51" s="614"/>
      <c r="BC51" s="607"/>
      <c r="BD51" s="365"/>
      <c r="BE51" s="366"/>
      <c r="BF51" s="366"/>
      <c r="BG51" s="366"/>
      <c r="BH51" s="367"/>
    </row>
    <row r="52" spans="2:60" ht="20.25" customHeight="1" x14ac:dyDescent="0.4">
      <c r="B52" s="226">
        <f>B49+1</f>
        <v>11</v>
      </c>
      <c r="C52" s="378"/>
      <c r="D52" s="387"/>
      <c r="E52" s="379"/>
      <c r="F52" s="127">
        <f>C51</f>
        <v>0</v>
      </c>
      <c r="G52" s="125"/>
      <c r="H52" s="453"/>
      <c r="I52" s="382"/>
      <c r="J52" s="593"/>
      <c r="K52" s="593"/>
      <c r="L52" s="383"/>
      <c r="M52" s="600"/>
      <c r="N52" s="601"/>
      <c r="O52" s="602"/>
      <c r="P52" s="227" t="s">
        <v>208</v>
      </c>
      <c r="Q52" s="228"/>
      <c r="R52" s="228"/>
      <c r="S52" s="229"/>
      <c r="T52" s="230"/>
      <c r="U52" s="145" t="str">
        <f>IF(U51="","",VLOOKUP(U51,'シフト記号表（勤務時間帯） (4)'!$D$6:$X$47,21,FALSE))</f>
        <v/>
      </c>
      <c r="V52" s="146" t="str">
        <f>IF(V51="","",VLOOKUP(V51,'シフト記号表（勤務時間帯） (4)'!$D$6:$X$47,21,FALSE))</f>
        <v/>
      </c>
      <c r="W52" s="146" t="str">
        <f>IF(W51="","",VLOOKUP(W51,'シフト記号表（勤務時間帯） (4)'!$D$6:$X$47,21,FALSE))</f>
        <v/>
      </c>
      <c r="X52" s="146" t="str">
        <f>IF(X51="","",VLOOKUP(X51,'シフト記号表（勤務時間帯） (4)'!$D$6:$X$47,21,FALSE))</f>
        <v/>
      </c>
      <c r="Y52" s="146" t="str">
        <f>IF(Y51="","",VLOOKUP(Y51,'シフト記号表（勤務時間帯） (4)'!$D$6:$X$47,21,FALSE))</f>
        <v/>
      </c>
      <c r="Z52" s="146" t="str">
        <f>IF(Z51="","",VLOOKUP(Z51,'シフト記号表（勤務時間帯） (4)'!$D$6:$X$47,21,FALSE))</f>
        <v/>
      </c>
      <c r="AA52" s="147" t="str">
        <f>IF(AA51="","",VLOOKUP(AA51,'シフト記号表（勤務時間帯） (4)'!$D$6:$X$47,21,FALSE))</f>
        <v/>
      </c>
      <c r="AB52" s="145" t="str">
        <f>IF(AB51="","",VLOOKUP(AB51,'シフト記号表（勤務時間帯） (4)'!$D$6:$X$47,21,FALSE))</f>
        <v/>
      </c>
      <c r="AC52" s="146" t="str">
        <f>IF(AC51="","",VLOOKUP(AC51,'シフト記号表（勤務時間帯） (4)'!$D$6:$X$47,21,FALSE))</f>
        <v/>
      </c>
      <c r="AD52" s="146" t="str">
        <f>IF(AD51="","",VLOOKUP(AD51,'シフト記号表（勤務時間帯） (4)'!$D$6:$X$47,21,FALSE))</f>
        <v/>
      </c>
      <c r="AE52" s="146" t="str">
        <f>IF(AE51="","",VLOOKUP(AE51,'シフト記号表（勤務時間帯） (4)'!$D$6:$X$47,21,FALSE))</f>
        <v/>
      </c>
      <c r="AF52" s="146" t="str">
        <f>IF(AF51="","",VLOOKUP(AF51,'シフト記号表（勤務時間帯） (4)'!$D$6:$X$47,21,FALSE))</f>
        <v/>
      </c>
      <c r="AG52" s="146" t="str">
        <f>IF(AG51="","",VLOOKUP(AG51,'シフト記号表（勤務時間帯） (4)'!$D$6:$X$47,21,FALSE))</f>
        <v/>
      </c>
      <c r="AH52" s="147" t="str">
        <f>IF(AH51="","",VLOOKUP(AH51,'シフト記号表（勤務時間帯） (4)'!$D$6:$X$47,21,FALSE))</f>
        <v/>
      </c>
      <c r="AI52" s="145" t="str">
        <f>IF(AI51="","",VLOOKUP(AI51,'シフト記号表（勤務時間帯） (4)'!$D$6:$X$47,21,FALSE))</f>
        <v/>
      </c>
      <c r="AJ52" s="146" t="str">
        <f>IF(AJ51="","",VLOOKUP(AJ51,'シフト記号表（勤務時間帯） (4)'!$D$6:$X$47,21,FALSE))</f>
        <v/>
      </c>
      <c r="AK52" s="146" t="str">
        <f>IF(AK51="","",VLOOKUP(AK51,'シフト記号表（勤務時間帯） (4)'!$D$6:$X$47,21,FALSE))</f>
        <v/>
      </c>
      <c r="AL52" s="146" t="str">
        <f>IF(AL51="","",VLOOKUP(AL51,'シフト記号表（勤務時間帯） (4)'!$D$6:$X$47,21,FALSE))</f>
        <v/>
      </c>
      <c r="AM52" s="146" t="str">
        <f>IF(AM51="","",VLOOKUP(AM51,'シフト記号表（勤務時間帯） (4)'!$D$6:$X$47,21,FALSE))</f>
        <v/>
      </c>
      <c r="AN52" s="146" t="str">
        <f>IF(AN51="","",VLOOKUP(AN51,'シフト記号表（勤務時間帯） (4)'!$D$6:$X$47,21,FALSE))</f>
        <v/>
      </c>
      <c r="AO52" s="147" t="str">
        <f>IF(AO51="","",VLOOKUP(AO51,'シフト記号表（勤務時間帯） (4)'!$D$6:$X$47,21,FALSE))</f>
        <v/>
      </c>
      <c r="AP52" s="145" t="str">
        <f>IF(AP51="","",VLOOKUP(AP51,'シフト記号表（勤務時間帯） (4)'!$D$6:$X$47,21,FALSE))</f>
        <v/>
      </c>
      <c r="AQ52" s="146" t="str">
        <f>IF(AQ51="","",VLOOKUP(AQ51,'シフト記号表（勤務時間帯） (4)'!$D$6:$X$47,21,FALSE))</f>
        <v/>
      </c>
      <c r="AR52" s="146" t="str">
        <f>IF(AR51="","",VLOOKUP(AR51,'シフト記号表（勤務時間帯） (4)'!$D$6:$X$47,21,FALSE))</f>
        <v/>
      </c>
      <c r="AS52" s="146" t="str">
        <f>IF(AS51="","",VLOOKUP(AS51,'シフト記号表（勤務時間帯） (4)'!$D$6:$X$47,21,FALSE))</f>
        <v/>
      </c>
      <c r="AT52" s="146" t="str">
        <f>IF(AT51="","",VLOOKUP(AT51,'シフト記号表（勤務時間帯） (4)'!$D$6:$X$47,21,FALSE))</f>
        <v/>
      </c>
      <c r="AU52" s="146" t="str">
        <f>IF(AU51="","",VLOOKUP(AU51,'シフト記号表（勤務時間帯） (4)'!$D$6:$X$47,21,FALSE))</f>
        <v/>
      </c>
      <c r="AV52" s="147" t="str">
        <f>IF(AV51="","",VLOOKUP(AV51,'シフト記号表（勤務時間帯） (4)'!$D$6:$X$47,21,FALSE))</f>
        <v/>
      </c>
      <c r="AW52" s="145" t="str">
        <f>IF(AW51="","",VLOOKUP(AW51,'シフト記号表（勤務時間帯） (4)'!$D$6:$X$47,21,FALSE))</f>
        <v/>
      </c>
      <c r="AX52" s="146" t="str">
        <f>IF(AX51="","",VLOOKUP(AX51,'シフト記号表（勤務時間帯） (4)'!$D$6:$X$47,21,FALSE))</f>
        <v/>
      </c>
      <c r="AY52" s="146" t="str">
        <f>IF(AY51="","",VLOOKUP(AY51,'シフト記号表（勤務時間帯） (4)'!$D$6:$X$47,21,FALSE))</f>
        <v/>
      </c>
      <c r="AZ52" s="371">
        <f>IF($BC$3="４週",SUM(U52:AV52),IF($BC$3="暦月",SUM(U52:AY52),""))</f>
        <v>0</v>
      </c>
      <c r="BA52" s="372"/>
      <c r="BB52" s="373">
        <f>IF($BC$3="４週",AZ52/4,IF($BC$3="暦月",(AZ52/($BC$8/7)),""))</f>
        <v>0</v>
      </c>
      <c r="BC52" s="372"/>
      <c r="BD52" s="368"/>
      <c r="BE52" s="369"/>
      <c r="BF52" s="369"/>
      <c r="BG52" s="369"/>
      <c r="BH52" s="370"/>
    </row>
    <row r="53" spans="2:60" ht="20.25" customHeight="1" x14ac:dyDescent="0.4">
      <c r="B53" s="123"/>
      <c r="C53" s="533"/>
      <c r="D53" s="534"/>
      <c r="E53" s="535"/>
      <c r="F53" s="128"/>
      <c r="G53" s="129">
        <f>C51</f>
        <v>0</v>
      </c>
      <c r="H53" s="518"/>
      <c r="I53" s="594"/>
      <c r="J53" s="595"/>
      <c r="K53" s="595"/>
      <c r="L53" s="596"/>
      <c r="M53" s="603"/>
      <c r="N53" s="604"/>
      <c r="O53" s="605"/>
      <c r="P53" s="247" t="s">
        <v>209</v>
      </c>
      <c r="Q53" s="248"/>
      <c r="R53" s="248"/>
      <c r="S53" s="249"/>
      <c r="T53" s="250"/>
      <c r="U53" s="95" t="str">
        <f>IF(U51="","",VLOOKUP(U51,'シフト記号表（勤務時間帯） (4)'!$D$6:$Z$47,23,FALSE))</f>
        <v/>
      </c>
      <c r="V53" s="96" t="str">
        <f>IF(V51="","",VLOOKUP(V51,'シフト記号表（勤務時間帯） (4)'!$D$6:$Z$47,23,FALSE))</f>
        <v/>
      </c>
      <c r="W53" s="96" t="str">
        <f>IF(W51="","",VLOOKUP(W51,'シフト記号表（勤務時間帯） (4)'!$D$6:$Z$47,23,FALSE))</f>
        <v/>
      </c>
      <c r="X53" s="96" t="str">
        <f>IF(X51="","",VLOOKUP(X51,'シフト記号表（勤務時間帯） (4)'!$D$6:$Z$47,23,FALSE))</f>
        <v/>
      </c>
      <c r="Y53" s="96" t="str">
        <f>IF(Y51="","",VLOOKUP(Y51,'シフト記号表（勤務時間帯） (4)'!$D$6:$Z$47,23,FALSE))</f>
        <v/>
      </c>
      <c r="Z53" s="96" t="str">
        <f>IF(Z51="","",VLOOKUP(Z51,'シフト記号表（勤務時間帯） (4)'!$D$6:$Z$47,23,FALSE))</f>
        <v/>
      </c>
      <c r="AA53" s="97" t="str">
        <f>IF(AA51="","",VLOOKUP(AA51,'シフト記号表（勤務時間帯） (4)'!$D$6:$Z$47,23,FALSE))</f>
        <v/>
      </c>
      <c r="AB53" s="95" t="str">
        <f>IF(AB51="","",VLOOKUP(AB51,'シフト記号表（勤務時間帯） (4)'!$D$6:$Z$47,23,FALSE))</f>
        <v/>
      </c>
      <c r="AC53" s="96" t="str">
        <f>IF(AC51="","",VLOOKUP(AC51,'シフト記号表（勤務時間帯） (4)'!$D$6:$Z$47,23,FALSE))</f>
        <v/>
      </c>
      <c r="AD53" s="96" t="str">
        <f>IF(AD51="","",VLOOKUP(AD51,'シフト記号表（勤務時間帯） (4)'!$D$6:$Z$47,23,FALSE))</f>
        <v/>
      </c>
      <c r="AE53" s="96" t="str">
        <f>IF(AE51="","",VLOOKUP(AE51,'シフト記号表（勤務時間帯） (4)'!$D$6:$Z$47,23,FALSE))</f>
        <v/>
      </c>
      <c r="AF53" s="96" t="str">
        <f>IF(AF51="","",VLOOKUP(AF51,'シフト記号表（勤務時間帯） (4)'!$D$6:$Z$47,23,FALSE))</f>
        <v/>
      </c>
      <c r="AG53" s="96" t="str">
        <f>IF(AG51="","",VLOOKUP(AG51,'シフト記号表（勤務時間帯） (4)'!$D$6:$Z$47,23,FALSE))</f>
        <v/>
      </c>
      <c r="AH53" s="97" t="str">
        <f>IF(AH51="","",VLOOKUP(AH51,'シフト記号表（勤務時間帯） (4)'!$D$6:$Z$47,23,FALSE))</f>
        <v/>
      </c>
      <c r="AI53" s="95" t="str">
        <f>IF(AI51="","",VLOOKUP(AI51,'シフト記号表（勤務時間帯） (4)'!$D$6:$Z$47,23,FALSE))</f>
        <v/>
      </c>
      <c r="AJ53" s="96" t="str">
        <f>IF(AJ51="","",VLOOKUP(AJ51,'シフト記号表（勤務時間帯） (4)'!$D$6:$Z$47,23,FALSE))</f>
        <v/>
      </c>
      <c r="AK53" s="96" t="str">
        <f>IF(AK51="","",VLOOKUP(AK51,'シフト記号表（勤務時間帯） (4)'!$D$6:$Z$47,23,FALSE))</f>
        <v/>
      </c>
      <c r="AL53" s="96" t="str">
        <f>IF(AL51="","",VLOOKUP(AL51,'シフト記号表（勤務時間帯） (4)'!$D$6:$Z$47,23,FALSE))</f>
        <v/>
      </c>
      <c r="AM53" s="96" t="str">
        <f>IF(AM51="","",VLOOKUP(AM51,'シフト記号表（勤務時間帯） (4)'!$D$6:$Z$47,23,FALSE))</f>
        <v/>
      </c>
      <c r="AN53" s="96" t="str">
        <f>IF(AN51="","",VLOOKUP(AN51,'シフト記号表（勤務時間帯） (4)'!$D$6:$Z$47,23,FALSE))</f>
        <v/>
      </c>
      <c r="AO53" s="97" t="str">
        <f>IF(AO51="","",VLOOKUP(AO51,'シフト記号表（勤務時間帯） (4)'!$D$6:$Z$47,23,FALSE))</f>
        <v/>
      </c>
      <c r="AP53" s="95" t="str">
        <f>IF(AP51="","",VLOOKUP(AP51,'シフト記号表（勤務時間帯） (4)'!$D$6:$Z$47,23,FALSE))</f>
        <v/>
      </c>
      <c r="AQ53" s="96" t="str">
        <f>IF(AQ51="","",VLOOKUP(AQ51,'シフト記号表（勤務時間帯） (4)'!$D$6:$Z$47,23,FALSE))</f>
        <v/>
      </c>
      <c r="AR53" s="96" t="str">
        <f>IF(AR51="","",VLOOKUP(AR51,'シフト記号表（勤務時間帯） (4)'!$D$6:$Z$47,23,FALSE))</f>
        <v/>
      </c>
      <c r="AS53" s="96" t="str">
        <f>IF(AS51="","",VLOOKUP(AS51,'シフト記号表（勤務時間帯） (4)'!$D$6:$Z$47,23,FALSE))</f>
        <v/>
      </c>
      <c r="AT53" s="96" t="str">
        <f>IF(AT51="","",VLOOKUP(AT51,'シフト記号表（勤務時間帯） (4)'!$D$6:$Z$47,23,FALSE))</f>
        <v/>
      </c>
      <c r="AU53" s="96" t="str">
        <f>IF(AU51="","",VLOOKUP(AU51,'シフト記号表（勤務時間帯） (4)'!$D$6:$Z$47,23,FALSE))</f>
        <v/>
      </c>
      <c r="AV53" s="97" t="str">
        <f>IF(AV51="","",VLOOKUP(AV51,'シフト記号表（勤務時間帯） (4)'!$D$6:$Z$47,23,FALSE))</f>
        <v/>
      </c>
      <c r="AW53" s="95" t="str">
        <f>IF(AW51="","",VLOOKUP(AW51,'シフト記号表（勤務時間帯） (4)'!$D$6:$Z$47,23,FALSE))</f>
        <v/>
      </c>
      <c r="AX53" s="96" t="str">
        <f>IF(AX51="","",VLOOKUP(AX51,'シフト記号表（勤務時間帯） (4)'!$D$6:$Z$47,23,FALSE))</f>
        <v/>
      </c>
      <c r="AY53" s="96" t="str">
        <f>IF(AY51="","",VLOOKUP(AY51,'シフト記号表（勤務時間帯） (4)'!$D$6:$Z$47,23,FALSE))</f>
        <v/>
      </c>
      <c r="AZ53" s="615">
        <f>IF($BC$3="４週",SUM(U53:AV53),IF($BC$3="暦月",SUM(U53:AY53),""))</f>
        <v>0</v>
      </c>
      <c r="BA53" s="616"/>
      <c r="BB53" s="617">
        <f>IF($BC$3="４週",AZ53/4,IF($BC$3="暦月",(AZ53/($BC$8/7)),""))</f>
        <v>0</v>
      </c>
      <c r="BC53" s="616"/>
      <c r="BD53" s="497"/>
      <c r="BE53" s="498"/>
      <c r="BF53" s="498"/>
      <c r="BG53" s="498"/>
      <c r="BH53" s="499"/>
    </row>
    <row r="54" spans="2:60" ht="20.25" customHeight="1" x14ac:dyDescent="0.4">
      <c r="B54" s="235"/>
      <c r="C54" s="376"/>
      <c r="D54" s="385"/>
      <c r="E54" s="377"/>
      <c r="F54" s="127"/>
      <c r="G54" s="125"/>
      <c r="H54" s="619"/>
      <c r="I54" s="380"/>
      <c r="J54" s="592"/>
      <c r="K54" s="592"/>
      <c r="L54" s="381"/>
      <c r="M54" s="597"/>
      <c r="N54" s="598"/>
      <c r="O54" s="599"/>
      <c r="P54" s="236" t="s">
        <v>18</v>
      </c>
      <c r="Q54" s="240"/>
      <c r="R54" s="240"/>
      <c r="S54" s="241"/>
      <c r="T54" s="246"/>
      <c r="U54" s="201"/>
      <c r="V54" s="202"/>
      <c r="W54" s="202"/>
      <c r="X54" s="202"/>
      <c r="Y54" s="202"/>
      <c r="Z54" s="202"/>
      <c r="AA54" s="203"/>
      <c r="AB54" s="201"/>
      <c r="AC54" s="202"/>
      <c r="AD54" s="202"/>
      <c r="AE54" s="202"/>
      <c r="AF54" s="202"/>
      <c r="AG54" s="202"/>
      <c r="AH54" s="203"/>
      <c r="AI54" s="201"/>
      <c r="AJ54" s="202"/>
      <c r="AK54" s="202"/>
      <c r="AL54" s="202"/>
      <c r="AM54" s="202"/>
      <c r="AN54" s="202"/>
      <c r="AO54" s="203"/>
      <c r="AP54" s="201"/>
      <c r="AQ54" s="202"/>
      <c r="AR54" s="202"/>
      <c r="AS54" s="202"/>
      <c r="AT54" s="202"/>
      <c r="AU54" s="202"/>
      <c r="AV54" s="203"/>
      <c r="AW54" s="201"/>
      <c r="AX54" s="202"/>
      <c r="AY54" s="202"/>
      <c r="AZ54" s="606"/>
      <c r="BA54" s="607"/>
      <c r="BB54" s="614"/>
      <c r="BC54" s="607"/>
      <c r="BD54" s="365"/>
      <c r="BE54" s="366"/>
      <c r="BF54" s="366"/>
      <c r="BG54" s="366"/>
      <c r="BH54" s="367"/>
    </row>
    <row r="55" spans="2:60" ht="20.25" customHeight="1" x14ac:dyDescent="0.4">
      <c r="B55" s="226">
        <f>B52+1</f>
        <v>12</v>
      </c>
      <c r="C55" s="378"/>
      <c r="D55" s="387"/>
      <c r="E55" s="379"/>
      <c r="F55" s="127">
        <f>C54</f>
        <v>0</v>
      </c>
      <c r="G55" s="125"/>
      <c r="H55" s="453"/>
      <c r="I55" s="382"/>
      <c r="J55" s="593"/>
      <c r="K55" s="593"/>
      <c r="L55" s="383"/>
      <c r="M55" s="600"/>
      <c r="N55" s="601"/>
      <c r="O55" s="602"/>
      <c r="P55" s="227" t="s">
        <v>208</v>
      </c>
      <c r="Q55" s="228"/>
      <c r="R55" s="228"/>
      <c r="S55" s="229"/>
      <c r="T55" s="230"/>
      <c r="U55" s="145" t="str">
        <f>IF(U54="","",VLOOKUP(U54,'シフト記号表（勤務時間帯） (4)'!$D$6:$X$47,21,FALSE))</f>
        <v/>
      </c>
      <c r="V55" s="146" t="str">
        <f>IF(V54="","",VLOOKUP(V54,'シフト記号表（勤務時間帯） (4)'!$D$6:$X$47,21,FALSE))</f>
        <v/>
      </c>
      <c r="W55" s="146" t="str">
        <f>IF(W54="","",VLOOKUP(W54,'シフト記号表（勤務時間帯） (4)'!$D$6:$X$47,21,FALSE))</f>
        <v/>
      </c>
      <c r="X55" s="146" t="str">
        <f>IF(X54="","",VLOOKUP(X54,'シフト記号表（勤務時間帯） (4)'!$D$6:$X$47,21,FALSE))</f>
        <v/>
      </c>
      <c r="Y55" s="146" t="str">
        <f>IF(Y54="","",VLOOKUP(Y54,'シフト記号表（勤務時間帯） (4)'!$D$6:$X$47,21,FALSE))</f>
        <v/>
      </c>
      <c r="Z55" s="146" t="str">
        <f>IF(Z54="","",VLOOKUP(Z54,'シフト記号表（勤務時間帯） (4)'!$D$6:$X$47,21,FALSE))</f>
        <v/>
      </c>
      <c r="AA55" s="147" t="str">
        <f>IF(AA54="","",VLOOKUP(AA54,'シフト記号表（勤務時間帯） (4)'!$D$6:$X$47,21,FALSE))</f>
        <v/>
      </c>
      <c r="AB55" s="145" t="str">
        <f>IF(AB54="","",VLOOKUP(AB54,'シフト記号表（勤務時間帯） (4)'!$D$6:$X$47,21,FALSE))</f>
        <v/>
      </c>
      <c r="AC55" s="146" t="str">
        <f>IF(AC54="","",VLOOKUP(AC54,'シフト記号表（勤務時間帯） (4)'!$D$6:$X$47,21,FALSE))</f>
        <v/>
      </c>
      <c r="AD55" s="146" t="str">
        <f>IF(AD54="","",VLOOKUP(AD54,'シフト記号表（勤務時間帯） (4)'!$D$6:$X$47,21,FALSE))</f>
        <v/>
      </c>
      <c r="AE55" s="146" t="str">
        <f>IF(AE54="","",VLOOKUP(AE54,'シフト記号表（勤務時間帯） (4)'!$D$6:$X$47,21,FALSE))</f>
        <v/>
      </c>
      <c r="AF55" s="146" t="str">
        <f>IF(AF54="","",VLOOKUP(AF54,'シフト記号表（勤務時間帯） (4)'!$D$6:$X$47,21,FALSE))</f>
        <v/>
      </c>
      <c r="AG55" s="146" t="str">
        <f>IF(AG54="","",VLOOKUP(AG54,'シフト記号表（勤務時間帯） (4)'!$D$6:$X$47,21,FALSE))</f>
        <v/>
      </c>
      <c r="AH55" s="147" t="str">
        <f>IF(AH54="","",VLOOKUP(AH54,'シフト記号表（勤務時間帯） (4)'!$D$6:$X$47,21,FALSE))</f>
        <v/>
      </c>
      <c r="AI55" s="145" t="str">
        <f>IF(AI54="","",VLOOKUP(AI54,'シフト記号表（勤務時間帯） (4)'!$D$6:$X$47,21,FALSE))</f>
        <v/>
      </c>
      <c r="AJ55" s="146" t="str">
        <f>IF(AJ54="","",VLOOKUP(AJ54,'シフト記号表（勤務時間帯） (4)'!$D$6:$X$47,21,FALSE))</f>
        <v/>
      </c>
      <c r="AK55" s="146" t="str">
        <f>IF(AK54="","",VLOOKUP(AK54,'シフト記号表（勤務時間帯） (4)'!$D$6:$X$47,21,FALSE))</f>
        <v/>
      </c>
      <c r="AL55" s="146" t="str">
        <f>IF(AL54="","",VLOOKUP(AL54,'シフト記号表（勤務時間帯） (4)'!$D$6:$X$47,21,FALSE))</f>
        <v/>
      </c>
      <c r="AM55" s="146" t="str">
        <f>IF(AM54="","",VLOOKUP(AM54,'シフト記号表（勤務時間帯） (4)'!$D$6:$X$47,21,FALSE))</f>
        <v/>
      </c>
      <c r="AN55" s="146" t="str">
        <f>IF(AN54="","",VLOOKUP(AN54,'シフト記号表（勤務時間帯） (4)'!$D$6:$X$47,21,FALSE))</f>
        <v/>
      </c>
      <c r="AO55" s="147" t="str">
        <f>IF(AO54="","",VLOOKUP(AO54,'シフト記号表（勤務時間帯） (4)'!$D$6:$X$47,21,FALSE))</f>
        <v/>
      </c>
      <c r="AP55" s="145" t="str">
        <f>IF(AP54="","",VLOOKUP(AP54,'シフト記号表（勤務時間帯） (4)'!$D$6:$X$47,21,FALSE))</f>
        <v/>
      </c>
      <c r="AQ55" s="146" t="str">
        <f>IF(AQ54="","",VLOOKUP(AQ54,'シフト記号表（勤務時間帯） (4)'!$D$6:$X$47,21,FALSE))</f>
        <v/>
      </c>
      <c r="AR55" s="146" t="str">
        <f>IF(AR54="","",VLOOKUP(AR54,'シフト記号表（勤務時間帯） (4)'!$D$6:$X$47,21,FALSE))</f>
        <v/>
      </c>
      <c r="AS55" s="146" t="str">
        <f>IF(AS54="","",VLOOKUP(AS54,'シフト記号表（勤務時間帯） (4)'!$D$6:$X$47,21,FALSE))</f>
        <v/>
      </c>
      <c r="AT55" s="146" t="str">
        <f>IF(AT54="","",VLOOKUP(AT54,'シフト記号表（勤務時間帯） (4)'!$D$6:$X$47,21,FALSE))</f>
        <v/>
      </c>
      <c r="AU55" s="146" t="str">
        <f>IF(AU54="","",VLOOKUP(AU54,'シフト記号表（勤務時間帯） (4)'!$D$6:$X$47,21,FALSE))</f>
        <v/>
      </c>
      <c r="AV55" s="147" t="str">
        <f>IF(AV54="","",VLOOKUP(AV54,'シフト記号表（勤務時間帯） (4)'!$D$6:$X$47,21,FALSE))</f>
        <v/>
      </c>
      <c r="AW55" s="145" t="str">
        <f>IF(AW54="","",VLOOKUP(AW54,'シフト記号表（勤務時間帯） (4)'!$D$6:$X$47,21,FALSE))</f>
        <v/>
      </c>
      <c r="AX55" s="146" t="str">
        <f>IF(AX54="","",VLOOKUP(AX54,'シフト記号表（勤務時間帯） (4)'!$D$6:$X$47,21,FALSE))</f>
        <v/>
      </c>
      <c r="AY55" s="146" t="str">
        <f>IF(AY54="","",VLOOKUP(AY54,'シフト記号表（勤務時間帯） (4)'!$D$6:$X$47,21,FALSE))</f>
        <v/>
      </c>
      <c r="AZ55" s="371">
        <f>IF($BC$3="４週",SUM(U55:AV55),IF($BC$3="暦月",SUM(U55:AY55),""))</f>
        <v>0</v>
      </c>
      <c r="BA55" s="372"/>
      <c r="BB55" s="373">
        <f>IF($BC$3="４週",AZ55/4,IF($BC$3="暦月",(AZ55/($BC$8/7)),""))</f>
        <v>0</v>
      </c>
      <c r="BC55" s="372"/>
      <c r="BD55" s="368"/>
      <c r="BE55" s="369"/>
      <c r="BF55" s="369"/>
      <c r="BG55" s="369"/>
      <c r="BH55" s="370"/>
    </row>
    <row r="56" spans="2:60" ht="20.25" customHeight="1" x14ac:dyDescent="0.4">
      <c r="B56" s="123"/>
      <c r="C56" s="533"/>
      <c r="D56" s="534"/>
      <c r="E56" s="535"/>
      <c r="F56" s="128"/>
      <c r="G56" s="129">
        <f>C54</f>
        <v>0</v>
      </c>
      <c r="H56" s="518"/>
      <c r="I56" s="594"/>
      <c r="J56" s="595"/>
      <c r="K56" s="595"/>
      <c r="L56" s="596"/>
      <c r="M56" s="603"/>
      <c r="N56" s="604"/>
      <c r="O56" s="605"/>
      <c r="P56" s="247" t="s">
        <v>209</v>
      </c>
      <c r="Q56" s="248"/>
      <c r="R56" s="248"/>
      <c r="S56" s="249"/>
      <c r="T56" s="250"/>
      <c r="U56" s="95" t="str">
        <f>IF(U54="","",VLOOKUP(U54,'シフト記号表（勤務時間帯） (4)'!$D$6:$Z$47,23,FALSE))</f>
        <v/>
      </c>
      <c r="V56" s="96" t="str">
        <f>IF(V54="","",VLOOKUP(V54,'シフト記号表（勤務時間帯） (4)'!$D$6:$Z$47,23,FALSE))</f>
        <v/>
      </c>
      <c r="W56" s="96" t="str">
        <f>IF(W54="","",VLOOKUP(W54,'シフト記号表（勤務時間帯） (4)'!$D$6:$Z$47,23,FALSE))</f>
        <v/>
      </c>
      <c r="X56" s="96" t="str">
        <f>IF(X54="","",VLOOKUP(X54,'シフト記号表（勤務時間帯） (4)'!$D$6:$Z$47,23,FALSE))</f>
        <v/>
      </c>
      <c r="Y56" s="96" t="str">
        <f>IF(Y54="","",VLOOKUP(Y54,'シフト記号表（勤務時間帯） (4)'!$D$6:$Z$47,23,FALSE))</f>
        <v/>
      </c>
      <c r="Z56" s="96" t="str">
        <f>IF(Z54="","",VLOOKUP(Z54,'シフト記号表（勤務時間帯） (4)'!$D$6:$Z$47,23,FALSE))</f>
        <v/>
      </c>
      <c r="AA56" s="97" t="str">
        <f>IF(AA54="","",VLOOKUP(AA54,'シフト記号表（勤務時間帯） (4)'!$D$6:$Z$47,23,FALSE))</f>
        <v/>
      </c>
      <c r="AB56" s="95" t="str">
        <f>IF(AB54="","",VLOOKUP(AB54,'シフト記号表（勤務時間帯） (4)'!$D$6:$Z$47,23,FALSE))</f>
        <v/>
      </c>
      <c r="AC56" s="96" t="str">
        <f>IF(AC54="","",VLOOKUP(AC54,'シフト記号表（勤務時間帯） (4)'!$D$6:$Z$47,23,FALSE))</f>
        <v/>
      </c>
      <c r="AD56" s="96" t="str">
        <f>IF(AD54="","",VLOOKUP(AD54,'シフト記号表（勤務時間帯） (4)'!$D$6:$Z$47,23,FALSE))</f>
        <v/>
      </c>
      <c r="AE56" s="96" t="str">
        <f>IF(AE54="","",VLOOKUP(AE54,'シフト記号表（勤務時間帯） (4)'!$D$6:$Z$47,23,FALSE))</f>
        <v/>
      </c>
      <c r="AF56" s="96" t="str">
        <f>IF(AF54="","",VLOOKUP(AF54,'シフト記号表（勤務時間帯） (4)'!$D$6:$Z$47,23,FALSE))</f>
        <v/>
      </c>
      <c r="AG56" s="96" t="str">
        <f>IF(AG54="","",VLOOKUP(AG54,'シフト記号表（勤務時間帯） (4)'!$D$6:$Z$47,23,FALSE))</f>
        <v/>
      </c>
      <c r="AH56" s="97" t="str">
        <f>IF(AH54="","",VLOOKUP(AH54,'シフト記号表（勤務時間帯） (4)'!$D$6:$Z$47,23,FALSE))</f>
        <v/>
      </c>
      <c r="AI56" s="95" t="str">
        <f>IF(AI54="","",VLOOKUP(AI54,'シフト記号表（勤務時間帯） (4)'!$D$6:$Z$47,23,FALSE))</f>
        <v/>
      </c>
      <c r="AJ56" s="96" t="str">
        <f>IF(AJ54="","",VLOOKUP(AJ54,'シフト記号表（勤務時間帯） (4)'!$D$6:$Z$47,23,FALSE))</f>
        <v/>
      </c>
      <c r="AK56" s="96" t="str">
        <f>IF(AK54="","",VLOOKUP(AK54,'シフト記号表（勤務時間帯） (4)'!$D$6:$Z$47,23,FALSE))</f>
        <v/>
      </c>
      <c r="AL56" s="96" t="str">
        <f>IF(AL54="","",VLOOKUP(AL54,'シフト記号表（勤務時間帯） (4)'!$D$6:$Z$47,23,FALSE))</f>
        <v/>
      </c>
      <c r="AM56" s="96" t="str">
        <f>IF(AM54="","",VLOOKUP(AM54,'シフト記号表（勤務時間帯） (4)'!$D$6:$Z$47,23,FALSE))</f>
        <v/>
      </c>
      <c r="AN56" s="96" t="str">
        <f>IF(AN54="","",VLOOKUP(AN54,'シフト記号表（勤務時間帯） (4)'!$D$6:$Z$47,23,FALSE))</f>
        <v/>
      </c>
      <c r="AO56" s="97" t="str">
        <f>IF(AO54="","",VLOOKUP(AO54,'シフト記号表（勤務時間帯） (4)'!$D$6:$Z$47,23,FALSE))</f>
        <v/>
      </c>
      <c r="AP56" s="95" t="str">
        <f>IF(AP54="","",VLOOKUP(AP54,'シフト記号表（勤務時間帯） (4)'!$D$6:$Z$47,23,FALSE))</f>
        <v/>
      </c>
      <c r="AQ56" s="96" t="str">
        <f>IF(AQ54="","",VLOOKUP(AQ54,'シフト記号表（勤務時間帯） (4)'!$D$6:$Z$47,23,FALSE))</f>
        <v/>
      </c>
      <c r="AR56" s="96" t="str">
        <f>IF(AR54="","",VLOOKUP(AR54,'シフト記号表（勤務時間帯） (4)'!$D$6:$Z$47,23,FALSE))</f>
        <v/>
      </c>
      <c r="AS56" s="96" t="str">
        <f>IF(AS54="","",VLOOKUP(AS54,'シフト記号表（勤務時間帯） (4)'!$D$6:$Z$47,23,FALSE))</f>
        <v/>
      </c>
      <c r="AT56" s="96" t="str">
        <f>IF(AT54="","",VLOOKUP(AT54,'シフト記号表（勤務時間帯） (4)'!$D$6:$Z$47,23,FALSE))</f>
        <v/>
      </c>
      <c r="AU56" s="96" t="str">
        <f>IF(AU54="","",VLOOKUP(AU54,'シフト記号表（勤務時間帯） (4)'!$D$6:$Z$47,23,FALSE))</f>
        <v/>
      </c>
      <c r="AV56" s="97" t="str">
        <f>IF(AV54="","",VLOOKUP(AV54,'シフト記号表（勤務時間帯） (4)'!$D$6:$Z$47,23,FALSE))</f>
        <v/>
      </c>
      <c r="AW56" s="95" t="str">
        <f>IF(AW54="","",VLOOKUP(AW54,'シフト記号表（勤務時間帯） (4)'!$D$6:$Z$47,23,FALSE))</f>
        <v/>
      </c>
      <c r="AX56" s="96" t="str">
        <f>IF(AX54="","",VLOOKUP(AX54,'シフト記号表（勤務時間帯） (4)'!$D$6:$Z$47,23,FALSE))</f>
        <v/>
      </c>
      <c r="AY56" s="96" t="str">
        <f>IF(AY54="","",VLOOKUP(AY54,'シフト記号表（勤務時間帯） (4)'!$D$6:$Z$47,23,FALSE))</f>
        <v/>
      </c>
      <c r="AZ56" s="615">
        <f>IF($BC$3="４週",SUM(U56:AV56),IF($BC$3="暦月",SUM(U56:AY56),""))</f>
        <v>0</v>
      </c>
      <c r="BA56" s="616"/>
      <c r="BB56" s="617">
        <f>IF($BC$3="４週",AZ56/4,IF($BC$3="暦月",(AZ56/($BC$8/7)),""))</f>
        <v>0</v>
      </c>
      <c r="BC56" s="616"/>
      <c r="BD56" s="497"/>
      <c r="BE56" s="498"/>
      <c r="BF56" s="498"/>
      <c r="BG56" s="498"/>
      <c r="BH56" s="499"/>
    </row>
    <row r="57" spans="2:60" ht="20.25" customHeight="1" x14ac:dyDescent="0.4">
      <c r="B57" s="235"/>
      <c r="C57" s="376"/>
      <c r="D57" s="385"/>
      <c r="E57" s="377"/>
      <c r="F57" s="127"/>
      <c r="G57" s="125"/>
      <c r="H57" s="619"/>
      <c r="I57" s="380"/>
      <c r="J57" s="592"/>
      <c r="K57" s="592"/>
      <c r="L57" s="381"/>
      <c r="M57" s="597"/>
      <c r="N57" s="598"/>
      <c r="O57" s="599"/>
      <c r="P57" s="236" t="s">
        <v>18</v>
      </c>
      <c r="Q57" s="240"/>
      <c r="R57" s="240"/>
      <c r="S57" s="241"/>
      <c r="T57" s="246"/>
      <c r="U57" s="201"/>
      <c r="V57" s="202"/>
      <c r="W57" s="202"/>
      <c r="X57" s="202"/>
      <c r="Y57" s="202"/>
      <c r="Z57" s="202"/>
      <c r="AA57" s="203"/>
      <c r="AB57" s="201"/>
      <c r="AC57" s="202"/>
      <c r="AD57" s="202"/>
      <c r="AE57" s="202"/>
      <c r="AF57" s="202"/>
      <c r="AG57" s="202"/>
      <c r="AH57" s="203"/>
      <c r="AI57" s="201"/>
      <c r="AJ57" s="202"/>
      <c r="AK57" s="202"/>
      <c r="AL57" s="202"/>
      <c r="AM57" s="202"/>
      <c r="AN57" s="202"/>
      <c r="AO57" s="203"/>
      <c r="AP57" s="201"/>
      <c r="AQ57" s="202"/>
      <c r="AR57" s="202"/>
      <c r="AS57" s="202"/>
      <c r="AT57" s="202"/>
      <c r="AU57" s="202"/>
      <c r="AV57" s="203"/>
      <c r="AW57" s="201"/>
      <c r="AX57" s="202"/>
      <c r="AY57" s="202"/>
      <c r="AZ57" s="606"/>
      <c r="BA57" s="607"/>
      <c r="BB57" s="614"/>
      <c r="BC57" s="607"/>
      <c r="BD57" s="365"/>
      <c r="BE57" s="366"/>
      <c r="BF57" s="366"/>
      <c r="BG57" s="366"/>
      <c r="BH57" s="367"/>
    </row>
    <row r="58" spans="2:60" ht="20.25" customHeight="1" x14ac:dyDescent="0.4">
      <c r="B58" s="226">
        <f>B55+1</f>
        <v>13</v>
      </c>
      <c r="C58" s="378"/>
      <c r="D58" s="387"/>
      <c r="E58" s="379"/>
      <c r="F58" s="127">
        <f>C57</f>
        <v>0</v>
      </c>
      <c r="G58" s="125"/>
      <c r="H58" s="453"/>
      <c r="I58" s="382"/>
      <c r="J58" s="593"/>
      <c r="K58" s="593"/>
      <c r="L58" s="383"/>
      <c r="M58" s="600"/>
      <c r="N58" s="601"/>
      <c r="O58" s="602"/>
      <c r="P58" s="227" t="s">
        <v>208</v>
      </c>
      <c r="Q58" s="228"/>
      <c r="R58" s="228"/>
      <c r="S58" s="229"/>
      <c r="T58" s="230"/>
      <c r="U58" s="145" t="str">
        <f>IF(U57="","",VLOOKUP(U57,'シフト記号表（勤務時間帯） (4)'!$D$6:$X$47,21,FALSE))</f>
        <v/>
      </c>
      <c r="V58" s="146" t="str">
        <f>IF(V57="","",VLOOKUP(V57,'シフト記号表（勤務時間帯） (4)'!$D$6:$X$47,21,FALSE))</f>
        <v/>
      </c>
      <c r="W58" s="146" t="str">
        <f>IF(W57="","",VLOOKUP(W57,'シフト記号表（勤務時間帯） (4)'!$D$6:$X$47,21,FALSE))</f>
        <v/>
      </c>
      <c r="X58" s="146" t="str">
        <f>IF(X57="","",VLOOKUP(X57,'シフト記号表（勤務時間帯） (4)'!$D$6:$X$47,21,FALSE))</f>
        <v/>
      </c>
      <c r="Y58" s="146" t="str">
        <f>IF(Y57="","",VLOOKUP(Y57,'シフト記号表（勤務時間帯） (4)'!$D$6:$X$47,21,FALSE))</f>
        <v/>
      </c>
      <c r="Z58" s="146" t="str">
        <f>IF(Z57="","",VLOOKUP(Z57,'シフト記号表（勤務時間帯） (4)'!$D$6:$X$47,21,FALSE))</f>
        <v/>
      </c>
      <c r="AA58" s="147" t="str">
        <f>IF(AA57="","",VLOOKUP(AA57,'シフト記号表（勤務時間帯） (4)'!$D$6:$X$47,21,FALSE))</f>
        <v/>
      </c>
      <c r="AB58" s="145" t="str">
        <f>IF(AB57="","",VLOOKUP(AB57,'シフト記号表（勤務時間帯） (4)'!$D$6:$X$47,21,FALSE))</f>
        <v/>
      </c>
      <c r="AC58" s="146" t="str">
        <f>IF(AC57="","",VLOOKUP(AC57,'シフト記号表（勤務時間帯） (4)'!$D$6:$X$47,21,FALSE))</f>
        <v/>
      </c>
      <c r="AD58" s="146" t="str">
        <f>IF(AD57="","",VLOOKUP(AD57,'シフト記号表（勤務時間帯） (4)'!$D$6:$X$47,21,FALSE))</f>
        <v/>
      </c>
      <c r="AE58" s="146" t="str">
        <f>IF(AE57="","",VLOOKUP(AE57,'シフト記号表（勤務時間帯） (4)'!$D$6:$X$47,21,FALSE))</f>
        <v/>
      </c>
      <c r="AF58" s="146" t="str">
        <f>IF(AF57="","",VLOOKUP(AF57,'シフト記号表（勤務時間帯） (4)'!$D$6:$X$47,21,FALSE))</f>
        <v/>
      </c>
      <c r="AG58" s="146" t="str">
        <f>IF(AG57="","",VLOOKUP(AG57,'シフト記号表（勤務時間帯） (4)'!$D$6:$X$47,21,FALSE))</f>
        <v/>
      </c>
      <c r="AH58" s="147" t="str">
        <f>IF(AH57="","",VLOOKUP(AH57,'シフト記号表（勤務時間帯） (4)'!$D$6:$X$47,21,FALSE))</f>
        <v/>
      </c>
      <c r="AI58" s="145" t="str">
        <f>IF(AI57="","",VLOOKUP(AI57,'シフト記号表（勤務時間帯） (4)'!$D$6:$X$47,21,FALSE))</f>
        <v/>
      </c>
      <c r="AJ58" s="146" t="str">
        <f>IF(AJ57="","",VLOOKUP(AJ57,'シフト記号表（勤務時間帯） (4)'!$D$6:$X$47,21,FALSE))</f>
        <v/>
      </c>
      <c r="AK58" s="146" t="str">
        <f>IF(AK57="","",VLOOKUP(AK57,'シフト記号表（勤務時間帯） (4)'!$D$6:$X$47,21,FALSE))</f>
        <v/>
      </c>
      <c r="AL58" s="146" t="str">
        <f>IF(AL57="","",VLOOKUP(AL57,'シフト記号表（勤務時間帯） (4)'!$D$6:$X$47,21,FALSE))</f>
        <v/>
      </c>
      <c r="AM58" s="146" t="str">
        <f>IF(AM57="","",VLOOKUP(AM57,'シフト記号表（勤務時間帯） (4)'!$D$6:$X$47,21,FALSE))</f>
        <v/>
      </c>
      <c r="AN58" s="146" t="str">
        <f>IF(AN57="","",VLOOKUP(AN57,'シフト記号表（勤務時間帯） (4)'!$D$6:$X$47,21,FALSE))</f>
        <v/>
      </c>
      <c r="AO58" s="147" t="str">
        <f>IF(AO57="","",VLOOKUP(AO57,'シフト記号表（勤務時間帯） (4)'!$D$6:$X$47,21,FALSE))</f>
        <v/>
      </c>
      <c r="AP58" s="145" t="str">
        <f>IF(AP57="","",VLOOKUP(AP57,'シフト記号表（勤務時間帯） (4)'!$D$6:$X$47,21,FALSE))</f>
        <v/>
      </c>
      <c r="AQ58" s="146" t="str">
        <f>IF(AQ57="","",VLOOKUP(AQ57,'シフト記号表（勤務時間帯） (4)'!$D$6:$X$47,21,FALSE))</f>
        <v/>
      </c>
      <c r="AR58" s="146" t="str">
        <f>IF(AR57="","",VLOOKUP(AR57,'シフト記号表（勤務時間帯） (4)'!$D$6:$X$47,21,FALSE))</f>
        <v/>
      </c>
      <c r="AS58" s="146" t="str">
        <f>IF(AS57="","",VLOOKUP(AS57,'シフト記号表（勤務時間帯） (4)'!$D$6:$X$47,21,FALSE))</f>
        <v/>
      </c>
      <c r="AT58" s="146" t="str">
        <f>IF(AT57="","",VLOOKUP(AT57,'シフト記号表（勤務時間帯） (4)'!$D$6:$X$47,21,FALSE))</f>
        <v/>
      </c>
      <c r="AU58" s="146" t="str">
        <f>IF(AU57="","",VLOOKUP(AU57,'シフト記号表（勤務時間帯） (4)'!$D$6:$X$47,21,FALSE))</f>
        <v/>
      </c>
      <c r="AV58" s="147" t="str">
        <f>IF(AV57="","",VLOOKUP(AV57,'シフト記号表（勤務時間帯） (4)'!$D$6:$X$47,21,FALSE))</f>
        <v/>
      </c>
      <c r="AW58" s="145" t="str">
        <f>IF(AW57="","",VLOOKUP(AW57,'シフト記号表（勤務時間帯） (4)'!$D$6:$X$47,21,FALSE))</f>
        <v/>
      </c>
      <c r="AX58" s="146" t="str">
        <f>IF(AX57="","",VLOOKUP(AX57,'シフト記号表（勤務時間帯） (4)'!$D$6:$X$47,21,FALSE))</f>
        <v/>
      </c>
      <c r="AY58" s="146" t="str">
        <f>IF(AY57="","",VLOOKUP(AY57,'シフト記号表（勤務時間帯） (4)'!$D$6:$X$47,21,FALSE))</f>
        <v/>
      </c>
      <c r="AZ58" s="371">
        <f>IF($BC$3="４週",SUM(U58:AV58),IF($BC$3="暦月",SUM(U58:AY58),""))</f>
        <v>0</v>
      </c>
      <c r="BA58" s="372"/>
      <c r="BB58" s="373">
        <f>IF($BC$3="４週",AZ58/4,IF($BC$3="暦月",(AZ58/($BC$8/7)),""))</f>
        <v>0</v>
      </c>
      <c r="BC58" s="372"/>
      <c r="BD58" s="368"/>
      <c r="BE58" s="369"/>
      <c r="BF58" s="369"/>
      <c r="BG58" s="369"/>
      <c r="BH58" s="370"/>
    </row>
    <row r="59" spans="2:60" ht="20.25" customHeight="1" x14ac:dyDescent="0.4">
      <c r="B59" s="123"/>
      <c r="C59" s="533"/>
      <c r="D59" s="534"/>
      <c r="E59" s="535"/>
      <c r="F59" s="128"/>
      <c r="G59" s="129">
        <f>C57</f>
        <v>0</v>
      </c>
      <c r="H59" s="518"/>
      <c r="I59" s="594"/>
      <c r="J59" s="595"/>
      <c r="K59" s="595"/>
      <c r="L59" s="596"/>
      <c r="M59" s="603"/>
      <c r="N59" s="604"/>
      <c r="O59" s="605"/>
      <c r="P59" s="247" t="s">
        <v>209</v>
      </c>
      <c r="Q59" s="248"/>
      <c r="R59" s="248"/>
      <c r="S59" s="249"/>
      <c r="T59" s="250"/>
      <c r="U59" s="95" t="str">
        <f>IF(U57="","",VLOOKUP(U57,'シフト記号表（勤務時間帯） (4)'!$D$6:$Z$47,23,FALSE))</f>
        <v/>
      </c>
      <c r="V59" s="96" t="str">
        <f>IF(V57="","",VLOOKUP(V57,'シフト記号表（勤務時間帯） (4)'!$D$6:$Z$47,23,FALSE))</f>
        <v/>
      </c>
      <c r="W59" s="96" t="str">
        <f>IF(W57="","",VLOOKUP(W57,'シフト記号表（勤務時間帯） (4)'!$D$6:$Z$47,23,FALSE))</f>
        <v/>
      </c>
      <c r="X59" s="96" t="str">
        <f>IF(X57="","",VLOOKUP(X57,'シフト記号表（勤務時間帯） (4)'!$D$6:$Z$47,23,FALSE))</f>
        <v/>
      </c>
      <c r="Y59" s="96" t="str">
        <f>IF(Y57="","",VLOOKUP(Y57,'シフト記号表（勤務時間帯） (4)'!$D$6:$Z$47,23,FALSE))</f>
        <v/>
      </c>
      <c r="Z59" s="96" t="str">
        <f>IF(Z57="","",VLOOKUP(Z57,'シフト記号表（勤務時間帯） (4)'!$D$6:$Z$47,23,FALSE))</f>
        <v/>
      </c>
      <c r="AA59" s="97" t="str">
        <f>IF(AA57="","",VLOOKUP(AA57,'シフト記号表（勤務時間帯） (4)'!$D$6:$Z$47,23,FALSE))</f>
        <v/>
      </c>
      <c r="AB59" s="95" t="str">
        <f>IF(AB57="","",VLOOKUP(AB57,'シフト記号表（勤務時間帯） (4)'!$D$6:$Z$47,23,FALSE))</f>
        <v/>
      </c>
      <c r="AC59" s="96" t="str">
        <f>IF(AC57="","",VLOOKUP(AC57,'シフト記号表（勤務時間帯） (4)'!$D$6:$Z$47,23,FALSE))</f>
        <v/>
      </c>
      <c r="AD59" s="96" t="str">
        <f>IF(AD57="","",VLOOKUP(AD57,'シフト記号表（勤務時間帯） (4)'!$D$6:$Z$47,23,FALSE))</f>
        <v/>
      </c>
      <c r="AE59" s="96" t="str">
        <f>IF(AE57="","",VLOOKUP(AE57,'シフト記号表（勤務時間帯） (4)'!$D$6:$Z$47,23,FALSE))</f>
        <v/>
      </c>
      <c r="AF59" s="96" t="str">
        <f>IF(AF57="","",VLOOKUP(AF57,'シフト記号表（勤務時間帯） (4)'!$D$6:$Z$47,23,FALSE))</f>
        <v/>
      </c>
      <c r="AG59" s="96" t="str">
        <f>IF(AG57="","",VLOOKUP(AG57,'シフト記号表（勤務時間帯） (4)'!$D$6:$Z$47,23,FALSE))</f>
        <v/>
      </c>
      <c r="AH59" s="97" t="str">
        <f>IF(AH57="","",VLOOKUP(AH57,'シフト記号表（勤務時間帯） (4)'!$D$6:$Z$47,23,FALSE))</f>
        <v/>
      </c>
      <c r="AI59" s="95" t="str">
        <f>IF(AI57="","",VLOOKUP(AI57,'シフト記号表（勤務時間帯） (4)'!$D$6:$Z$47,23,FALSE))</f>
        <v/>
      </c>
      <c r="AJ59" s="96" t="str">
        <f>IF(AJ57="","",VLOOKUP(AJ57,'シフト記号表（勤務時間帯） (4)'!$D$6:$Z$47,23,FALSE))</f>
        <v/>
      </c>
      <c r="AK59" s="96" t="str">
        <f>IF(AK57="","",VLOOKUP(AK57,'シフト記号表（勤務時間帯） (4)'!$D$6:$Z$47,23,FALSE))</f>
        <v/>
      </c>
      <c r="AL59" s="96" t="str">
        <f>IF(AL57="","",VLOOKUP(AL57,'シフト記号表（勤務時間帯） (4)'!$D$6:$Z$47,23,FALSE))</f>
        <v/>
      </c>
      <c r="AM59" s="96" t="str">
        <f>IF(AM57="","",VLOOKUP(AM57,'シフト記号表（勤務時間帯） (4)'!$D$6:$Z$47,23,FALSE))</f>
        <v/>
      </c>
      <c r="AN59" s="96" t="str">
        <f>IF(AN57="","",VLOOKUP(AN57,'シフト記号表（勤務時間帯） (4)'!$D$6:$Z$47,23,FALSE))</f>
        <v/>
      </c>
      <c r="AO59" s="97" t="str">
        <f>IF(AO57="","",VLOOKUP(AO57,'シフト記号表（勤務時間帯） (4)'!$D$6:$Z$47,23,FALSE))</f>
        <v/>
      </c>
      <c r="AP59" s="95" t="str">
        <f>IF(AP57="","",VLOOKUP(AP57,'シフト記号表（勤務時間帯） (4)'!$D$6:$Z$47,23,FALSE))</f>
        <v/>
      </c>
      <c r="AQ59" s="96" t="str">
        <f>IF(AQ57="","",VLOOKUP(AQ57,'シフト記号表（勤務時間帯） (4)'!$D$6:$Z$47,23,FALSE))</f>
        <v/>
      </c>
      <c r="AR59" s="96" t="str">
        <f>IF(AR57="","",VLOOKUP(AR57,'シフト記号表（勤務時間帯） (4)'!$D$6:$Z$47,23,FALSE))</f>
        <v/>
      </c>
      <c r="AS59" s="96" t="str">
        <f>IF(AS57="","",VLOOKUP(AS57,'シフト記号表（勤務時間帯） (4)'!$D$6:$Z$47,23,FALSE))</f>
        <v/>
      </c>
      <c r="AT59" s="96" t="str">
        <f>IF(AT57="","",VLOOKUP(AT57,'シフト記号表（勤務時間帯） (4)'!$D$6:$Z$47,23,FALSE))</f>
        <v/>
      </c>
      <c r="AU59" s="96" t="str">
        <f>IF(AU57="","",VLOOKUP(AU57,'シフト記号表（勤務時間帯） (4)'!$D$6:$Z$47,23,FALSE))</f>
        <v/>
      </c>
      <c r="AV59" s="97" t="str">
        <f>IF(AV57="","",VLOOKUP(AV57,'シフト記号表（勤務時間帯） (4)'!$D$6:$Z$47,23,FALSE))</f>
        <v/>
      </c>
      <c r="AW59" s="95" t="str">
        <f>IF(AW57="","",VLOOKUP(AW57,'シフト記号表（勤務時間帯） (4)'!$D$6:$Z$47,23,FALSE))</f>
        <v/>
      </c>
      <c r="AX59" s="96" t="str">
        <f>IF(AX57="","",VLOOKUP(AX57,'シフト記号表（勤務時間帯） (4)'!$D$6:$Z$47,23,FALSE))</f>
        <v/>
      </c>
      <c r="AY59" s="96" t="str">
        <f>IF(AY57="","",VLOOKUP(AY57,'シフト記号表（勤務時間帯） (4)'!$D$6:$Z$47,23,FALSE))</f>
        <v/>
      </c>
      <c r="AZ59" s="615">
        <f>IF($BC$3="４週",SUM(U59:AV59),IF($BC$3="暦月",SUM(U59:AY59),""))</f>
        <v>0</v>
      </c>
      <c r="BA59" s="616"/>
      <c r="BB59" s="617">
        <f>IF($BC$3="４週",AZ59/4,IF($BC$3="暦月",(AZ59/($BC$8/7)),""))</f>
        <v>0</v>
      </c>
      <c r="BC59" s="616"/>
      <c r="BD59" s="497"/>
      <c r="BE59" s="498"/>
      <c r="BF59" s="498"/>
      <c r="BG59" s="498"/>
      <c r="BH59" s="499"/>
    </row>
    <row r="60" spans="2:60" ht="20.25" customHeight="1" x14ac:dyDescent="0.4">
      <c r="B60" s="235"/>
      <c r="C60" s="376"/>
      <c r="D60" s="385"/>
      <c r="E60" s="377"/>
      <c r="F60" s="127"/>
      <c r="G60" s="125"/>
      <c r="H60" s="619"/>
      <c r="I60" s="380"/>
      <c r="J60" s="592"/>
      <c r="K60" s="592"/>
      <c r="L60" s="381"/>
      <c r="M60" s="597"/>
      <c r="N60" s="598"/>
      <c r="O60" s="599"/>
      <c r="P60" s="236" t="s">
        <v>18</v>
      </c>
      <c r="Q60" s="240"/>
      <c r="R60" s="240"/>
      <c r="S60" s="241"/>
      <c r="T60" s="246"/>
      <c r="U60" s="201"/>
      <c r="V60" s="202"/>
      <c r="W60" s="202"/>
      <c r="X60" s="202"/>
      <c r="Y60" s="202"/>
      <c r="Z60" s="202"/>
      <c r="AA60" s="203"/>
      <c r="AB60" s="201"/>
      <c r="AC60" s="202"/>
      <c r="AD60" s="202"/>
      <c r="AE60" s="202"/>
      <c r="AF60" s="202"/>
      <c r="AG60" s="202"/>
      <c r="AH60" s="203"/>
      <c r="AI60" s="201"/>
      <c r="AJ60" s="202"/>
      <c r="AK60" s="202"/>
      <c r="AL60" s="202"/>
      <c r="AM60" s="202"/>
      <c r="AN60" s="202"/>
      <c r="AO60" s="203"/>
      <c r="AP60" s="201"/>
      <c r="AQ60" s="202"/>
      <c r="AR60" s="202"/>
      <c r="AS60" s="202"/>
      <c r="AT60" s="202"/>
      <c r="AU60" s="202"/>
      <c r="AV60" s="203"/>
      <c r="AW60" s="201"/>
      <c r="AX60" s="202"/>
      <c r="AY60" s="202"/>
      <c r="AZ60" s="606"/>
      <c r="BA60" s="607"/>
      <c r="BB60" s="614"/>
      <c r="BC60" s="607"/>
      <c r="BD60" s="365"/>
      <c r="BE60" s="366"/>
      <c r="BF60" s="366"/>
      <c r="BG60" s="366"/>
      <c r="BH60" s="367"/>
    </row>
    <row r="61" spans="2:60" ht="20.25" customHeight="1" x14ac:dyDescent="0.4">
      <c r="B61" s="226">
        <f>B58+1</f>
        <v>14</v>
      </c>
      <c r="C61" s="378"/>
      <c r="D61" s="387"/>
      <c r="E61" s="379"/>
      <c r="F61" s="127">
        <f>C60</f>
        <v>0</v>
      </c>
      <c r="G61" s="125"/>
      <c r="H61" s="453"/>
      <c r="I61" s="382"/>
      <c r="J61" s="593"/>
      <c r="K61" s="593"/>
      <c r="L61" s="383"/>
      <c r="M61" s="600"/>
      <c r="N61" s="601"/>
      <c r="O61" s="602"/>
      <c r="P61" s="227" t="s">
        <v>208</v>
      </c>
      <c r="Q61" s="228"/>
      <c r="R61" s="228"/>
      <c r="S61" s="229"/>
      <c r="T61" s="230"/>
      <c r="U61" s="145" t="str">
        <f>IF(U60="","",VLOOKUP(U60,'シフト記号表（勤務時間帯） (4)'!$D$6:$X$47,21,FALSE))</f>
        <v/>
      </c>
      <c r="V61" s="146" t="str">
        <f>IF(V60="","",VLOOKUP(V60,'シフト記号表（勤務時間帯） (4)'!$D$6:$X$47,21,FALSE))</f>
        <v/>
      </c>
      <c r="W61" s="146" t="str">
        <f>IF(W60="","",VLOOKUP(W60,'シフト記号表（勤務時間帯） (4)'!$D$6:$X$47,21,FALSE))</f>
        <v/>
      </c>
      <c r="X61" s="146" t="str">
        <f>IF(X60="","",VLOOKUP(X60,'シフト記号表（勤務時間帯） (4)'!$D$6:$X$47,21,FALSE))</f>
        <v/>
      </c>
      <c r="Y61" s="146" t="str">
        <f>IF(Y60="","",VLOOKUP(Y60,'シフト記号表（勤務時間帯） (4)'!$D$6:$X$47,21,FALSE))</f>
        <v/>
      </c>
      <c r="Z61" s="146" t="str">
        <f>IF(Z60="","",VLOOKUP(Z60,'シフト記号表（勤務時間帯） (4)'!$D$6:$X$47,21,FALSE))</f>
        <v/>
      </c>
      <c r="AA61" s="147" t="str">
        <f>IF(AA60="","",VLOOKUP(AA60,'シフト記号表（勤務時間帯） (4)'!$D$6:$X$47,21,FALSE))</f>
        <v/>
      </c>
      <c r="AB61" s="145" t="str">
        <f>IF(AB60="","",VLOOKUP(AB60,'シフト記号表（勤務時間帯） (4)'!$D$6:$X$47,21,FALSE))</f>
        <v/>
      </c>
      <c r="AC61" s="146" t="str">
        <f>IF(AC60="","",VLOOKUP(AC60,'シフト記号表（勤務時間帯） (4)'!$D$6:$X$47,21,FALSE))</f>
        <v/>
      </c>
      <c r="AD61" s="146" t="str">
        <f>IF(AD60="","",VLOOKUP(AD60,'シフト記号表（勤務時間帯） (4)'!$D$6:$X$47,21,FALSE))</f>
        <v/>
      </c>
      <c r="AE61" s="146" t="str">
        <f>IF(AE60="","",VLOOKUP(AE60,'シフト記号表（勤務時間帯） (4)'!$D$6:$X$47,21,FALSE))</f>
        <v/>
      </c>
      <c r="AF61" s="146" t="str">
        <f>IF(AF60="","",VLOOKUP(AF60,'シフト記号表（勤務時間帯） (4)'!$D$6:$X$47,21,FALSE))</f>
        <v/>
      </c>
      <c r="AG61" s="146" t="str">
        <f>IF(AG60="","",VLOOKUP(AG60,'シフト記号表（勤務時間帯） (4)'!$D$6:$X$47,21,FALSE))</f>
        <v/>
      </c>
      <c r="AH61" s="147" t="str">
        <f>IF(AH60="","",VLOOKUP(AH60,'シフト記号表（勤務時間帯） (4)'!$D$6:$X$47,21,FALSE))</f>
        <v/>
      </c>
      <c r="AI61" s="145" t="str">
        <f>IF(AI60="","",VLOOKUP(AI60,'シフト記号表（勤務時間帯） (4)'!$D$6:$X$47,21,FALSE))</f>
        <v/>
      </c>
      <c r="AJ61" s="146" t="str">
        <f>IF(AJ60="","",VLOOKUP(AJ60,'シフト記号表（勤務時間帯） (4)'!$D$6:$X$47,21,FALSE))</f>
        <v/>
      </c>
      <c r="AK61" s="146" t="str">
        <f>IF(AK60="","",VLOOKUP(AK60,'シフト記号表（勤務時間帯） (4)'!$D$6:$X$47,21,FALSE))</f>
        <v/>
      </c>
      <c r="AL61" s="146" t="str">
        <f>IF(AL60="","",VLOOKUP(AL60,'シフト記号表（勤務時間帯） (4)'!$D$6:$X$47,21,FALSE))</f>
        <v/>
      </c>
      <c r="AM61" s="146" t="str">
        <f>IF(AM60="","",VLOOKUP(AM60,'シフト記号表（勤務時間帯） (4)'!$D$6:$X$47,21,FALSE))</f>
        <v/>
      </c>
      <c r="AN61" s="146" t="str">
        <f>IF(AN60="","",VLOOKUP(AN60,'シフト記号表（勤務時間帯） (4)'!$D$6:$X$47,21,FALSE))</f>
        <v/>
      </c>
      <c r="AO61" s="147" t="str">
        <f>IF(AO60="","",VLOOKUP(AO60,'シフト記号表（勤務時間帯） (4)'!$D$6:$X$47,21,FALSE))</f>
        <v/>
      </c>
      <c r="AP61" s="145" t="str">
        <f>IF(AP60="","",VLOOKUP(AP60,'シフト記号表（勤務時間帯） (4)'!$D$6:$X$47,21,FALSE))</f>
        <v/>
      </c>
      <c r="AQ61" s="146" t="str">
        <f>IF(AQ60="","",VLOOKUP(AQ60,'シフト記号表（勤務時間帯） (4)'!$D$6:$X$47,21,FALSE))</f>
        <v/>
      </c>
      <c r="AR61" s="146" t="str">
        <f>IF(AR60="","",VLOOKUP(AR60,'シフト記号表（勤務時間帯） (4)'!$D$6:$X$47,21,FALSE))</f>
        <v/>
      </c>
      <c r="AS61" s="146" t="str">
        <f>IF(AS60="","",VLOOKUP(AS60,'シフト記号表（勤務時間帯） (4)'!$D$6:$X$47,21,FALSE))</f>
        <v/>
      </c>
      <c r="AT61" s="146" t="str">
        <f>IF(AT60="","",VLOOKUP(AT60,'シフト記号表（勤務時間帯） (4)'!$D$6:$X$47,21,FALSE))</f>
        <v/>
      </c>
      <c r="AU61" s="146" t="str">
        <f>IF(AU60="","",VLOOKUP(AU60,'シフト記号表（勤務時間帯） (4)'!$D$6:$X$47,21,FALSE))</f>
        <v/>
      </c>
      <c r="AV61" s="147" t="str">
        <f>IF(AV60="","",VLOOKUP(AV60,'シフト記号表（勤務時間帯） (4)'!$D$6:$X$47,21,FALSE))</f>
        <v/>
      </c>
      <c r="AW61" s="145" t="str">
        <f>IF(AW60="","",VLOOKUP(AW60,'シフト記号表（勤務時間帯） (4)'!$D$6:$X$47,21,FALSE))</f>
        <v/>
      </c>
      <c r="AX61" s="146" t="str">
        <f>IF(AX60="","",VLOOKUP(AX60,'シフト記号表（勤務時間帯） (4)'!$D$6:$X$47,21,FALSE))</f>
        <v/>
      </c>
      <c r="AY61" s="146" t="str">
        <f>IF(AY60="","",VLOOKUP(AY60,'シフト記号表（勤務時間帯） (4)'!$D$6:$X$47,21,FALSE))</f>
        <v/>
      </c>
      <c r="AZ61" s="371">
        <f>IF($BC$3="４週",SUM(U61:AV61),IF($BC$3="暦月",SUM(U61:AY61),""))</f>
        <v>0</v>
      </c>
      <c r="BA61" s="372"/>
      <c r="BB61" s="373">
        <f>IF($BC$3="４週",AZ61/4,IF($BC$3="暦月",(AZ61/($BC$8/7)),""))</f>
        <v>0</v>
      </c>
      <c r="BC61" s="372"/>
      <c r="BD61" s="368"/>
      <c r="BE61" s="369"/>
      <c r="BF61" s="369"/>
      <c r="BG61" s="369"/>
      <c r="BH61" s="370"/>
    </row>
    <row r="62" spans="2:60" ht="20.25" customHeight="1" x14ac:dyDescent="0.4">
      <c r="B62" s="123"/>
      <c r="C62" s="533"/>
      <c r="D62" s="534"/>
      <c r="E62" s="535"/>
      <c r="F62" s="128"/>
      <c r="G62" s="129">
        <f>C60</f>
        <v>0</v>
      </c>
      <c r="H62" s="518"/>
      <c r="I62" s="594"/>
      <c r="J62" s="595"/>
      <c r="K62" s="595"/>
      <c r="L62" s="596"/>
      <c r="M62" s="603"/>
      <c r="N62" s="604"/>
      <c r="O62" s="605"/>
      <c r="P62" s="247" t="s">
        <v>209</v>
      </c>
      <c r="Q62" s="248"/>
      <c r="R62" s="248"/>
      <c r="S62" s="249"/>
      <c r="T62" s="250"/>
      <c r="U62" s="95" t="str">
        <f>IF(U60="","",VLOOKUP(U60,'シフト記号表（勤務時間帯） (4)'!$D$6:$Z$47,23,FALSE))</f>
        <v/>
      </c>
      <c r="V62" s="96" t="str">
        <f>IF(V60="","",VLOOKUP(V60,'シフト記号表（勤務時間帯） (4)'!$D$6:$Z$47,23,FALSE))</f>
        <v/>
      </c>
      <c r="W62" s="96" t="str">
        <f>IF(W60="","",VLOOKUP(W60,'シフト記号表（勤務時間帯） (4)'!$D$6:$Z$47,23,FALSE))</f>
        <v/>
      </c>
      <c r="X62" s="96" t="str">
        <f>IF(X60="","",VLOOKUP(X60,'シフト記号表（勤務時間帯） (4)'!$D$6:$Z$47,23,FALSE))</f>
        <v/>
      </c>
      <c r="Y62" s="96" t="str">
        <f>IF(Y60="","",VLOOKUP(Y60,'シフト記号表（勤務時間帯） (4)'!$D$6:$Z$47,23,FALSE))</f>
        <v/>
      </c>
      <c r="Z62" s="96" t="str">
        <f>IF(Z60="","",VLOOKUP(Z60,'シフト記号表（勤務時間帯） (4)'!$D$6:$Z$47,23,FALSE))</f>
        <v/>
      </c>
      <c r="AA62" s="97" t="str">
        <f>IF(AA60="","",VLOOKUP(AA60,'シフト記号表（勤務時間帯） (4)'!$D$6:$Z$47,23,FALSE))</f>
        <v/>
      </c>
      <c r="AB62" s="95" t="str">
        <f>IF(AB60="","",VLOOKUP(AB60,'シフト記号表（勤務時間帯） (4)'!$D$6:$Z$47,23,FALSE))</f>
        <v/>
      </c>
      <c r="AC62" s="96" t="str">
        <f>IF(AC60="","",VLOOKUP(AC60,'シフト記号表（勤務時間帯） (4)'!$D$6:$Z$47,23,FALSE))</f>
        <v/>
      </c>
      <c r="AD62" s="96" t="str">
        <f>IF(AD60="","",VLOOKUP(AD60,'シフト記号表（勤務時間帯） (4)'!$D$6:$Z$47,23,FALSE))</f>
        <v/>
      </c>
      <c r="AE62" s="96" t="str">
        <f>IF(AE60="","",VLOOKUP(AE60,'シフト記号表（勤務時間帯） (4)'!$D$6:$Z$47,23,FALSE))</f>
        <v/>
      </c>
      <c r="AF62" s="96" t="str">
        <f>IF(AF60="","",VLOOKUP(AF60,'シフト記号表（勤務時間帯） (4)'!$D$6:$Z$47,23,FALSE))</f>
        <v/>
      </c>
      <c r="AG62" s="96" t="str">
        <f>IF(AG60="","",VLOOKUP(AG60,'シフト記号表（勤務時間帯） (4)'!$D$6:$Z$47,23,FALSE))</f>
        <v/>
      </c>
      <c r="AH62" s="97" t="str">
        <f>IF(AH60="","",VLOOKUP(AH60,'シフト記号表（勤務時間帯） (4)'!$D$6:$Z$47,23,FALSE))</f>
        <v/>
      </c>
      <c r="AI62" s="95" t="str">
        <f>IF(AI60="","",VLOOKUP(AI60,'シフト記号表（勤務時間帯） (4)'!$D$6:$Z$47,23,FALSE))</f>
        <v/>
      </c>
      <c r="AJ62" s="96" t="str">
        <f>IF(AJ60="","",VLOOKUP(AJ60,'シフト記号表（勤務時間帯） (4)'!$D$6:$Z$47,23,FALSE))</f>
        <v/>
      </c>
      <c r="AK62" s="96" t="str">
        <f>IF(AK60="","",VLOOKUP(AK60,'シフト記号表（勤務時間帯） (4)'!$D$6:$Z$47,23,FALSE))</f>
        <v/>
      </c>
      <c r="AL62" s="96" t="str">
        <f>IF(AL60="","",VLOOKUP(AL60,'シフト記号表（勤務時間帯） (4)'!$D$6:$Z$47,23,FALSE))</f>
        <v/>
      </c>
      <c r="AM62" s="96" t="str">
        <f>IF(AM60="","",VLOOKUP(AM60,'シフト記号表（勤務時間帯） (4)'!$D$6:$Z$47,23,FALSE))</f>
        <v/>
      </c>
      <c r="AN62" s="96" t="str">
        <f>IF(AN60="","",VLOOKUP(AN60,'シフト記号表（勤務時間帯） (4)'!$D$6:$Z$47,23,FALSE))</f>
        <v/>
      </c>
      <c r="AO62" s="97" t="str">
        <f>IF(AO60="","",VLOOKUP(AO60,'シフト記号表（勤務時間帯） (4)'!$D$6:$Z$47,23,FALSE))</f>
        <v/>
      </c>
      <c r="AP62" s="95" t="str">
        <f>IF(AP60="","",VLOOKUP(AP60,'シフト記号表（勤務時間帯） (4)'!$D$6:$Z$47,23,FALSE))</f>
        <v/>
      </c>
      <c r="AQ62" s="96" t="str">
        <f>IF(AQ60="","",VLOOKUP(AQ60,'シフト記号表（勤務時間帯） (4)'!$D$6:$Z$47,23,FALSE))</f>
        <v/>
      </c>
      <c r="AR62" s="96" t="str">
        <f>IF(AR60="","",VLOOKUP(AR60,'シフト記号表（勤務時間帯） (4)'!$D$6:$Z$47,23,FALSE))</f>
        <v/>
      </c>
      <c r="AS62" s="96" t="str">
        <f>IF(AS60="","",VLOOKUP(AS60,'シフト記号表（勤務時間帯） (4)'!$D$6:$Z$47,23,FALSE))</f>
        <v/>
      </c>
      <c r="AT62" s="96" t="str">
        <f>IF(AT60="","",VLOOKUP(AT60,'シフト記号表（勤務時間帯） (4)'!$D$6:$Z$47,23,FALSE))</f>
        <v/>
      </c>
      <c r="AU62" s="96" t="str">
        <f>IF(AU60="","",VLOOKUP(AU60,'シフト記号表（勤務時間帯） (4)'!$D$6:$Z$47,23,FALSE))</f>
        <v/>
      </c>
      <c r="AV62" s="97" t="str">
        <f>IF(AV60="","",VLOOKUP(AV60,'シフト記号表（勤務時間帯） (4)'!$D$6:$Z$47,23,FALSE))</f>
        <v/>
      </c>
      <c r="AW62" s="95" t="str">
        <f>IF(AW60="","",VLOOKUP(AW60,'シフト記号表（勤務時間帯） (4)'!$D$6:$Z$47,23,FALSE))</f>
        <v/>
      </c>
      <c r="AX62" s="96" t="str">
        <f>IF(AX60="","",VLOOKUP(AX60,'シフト記号表（勤務時間帯） (4)'!$D$6:$Z$47,23,FALSE))</f>
        <v/>
      </c>
      <c r="AY62" s="96" t="str">
        <f>IF(AY60="","",VLOOKUP(AY60,'シフト記号表（勤務時間帯） (4)'!$D$6:$Z$47,23,FALSE))</f>
        <v/>
      </c>
      <c r="AZ62" s="615">
        <f>IF($BC$3="４週",SUM(U62:AV62),IF($BC$3="暦月",SUM(U62:AY62),""))</f>
        <v>0</v>
      </c>
      <c r="BA62" s="616"/>
      <c r="BB62" s="617">
        <f>IF($BC$3="４週",AZ62/4,IF($BC$3="暦月",(AZ62/($BC$8/7)),""))</f>
        <v>0</v>
      </c>
      <c r="BC62" s="616"/>
      <c r="BD62" s="497"/>
      <c r="BE62" s="498"/>
      <c r="BF62" s="498"/>
      <c r="BG62" s="498"/>
      <c r="BH62" s="499"/>
    </row>
    <row r="63" spans="2:60" ht="20.25" customHeight="1" x14ac:dyDescent="0.4">
      <c r="B63" s="235"/>
      <c r="C63" s="376"/>
      <c r="D63" s="385"/>
      <c r="E63" s="377"/>
      <c r="F63" s="127"/>
      <c r="G63" s="125"/>
      <c r="H63" s="619"/>
      <c r="I63" s="380"/>
      <c r="J63" s="592"/>
      <c r="K63" s="592"/>
      <c r="L63" s="381"/>
      <c r="M63" s="597"/>
      <c r="N63" s="598"/>
      <c r="O63" s="599"/>
      <c r="P63" s="236" t="s">
        <v>18</v>
      </c>
      <c r="Q63" s="240"/>
      <c r="R63" s="240"/>
      <c r="S63" s="241"/>
      <c r="T63" s="246"/>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606"/>
      <c r="BA63" s="607"/>
      <c r="BB63" s="614"/>
      <c r="BC63" s="607"/>
      <c r="BD63" s="365"/>
      <c r="BE63" s="366"/>
      <c r="BF63" s="366"/>
      <c r="BG63" s="366"/>
      <c r="BH63" s="367"/>
    </row>
    <row r="64" spans="2:60" ht="20.25" customHeight="1" x14ac:dyDescent="0.4">
      <c r="B64" s="226">
        <f>B61+1</f>
        <v>15</v>
      </c>
      <c r="C64" s="378"/>
      <c r="D64" s="387"/>
      <c r="E64" s="379"/>
      <c r="F64" s="127">
        <f>C63</f>
        <v>0</v>
      </c>
      <c r="G64" s="125"/>
      <c r="H64" s="453"/>
      <c r="I64" s="382"/>
      <c r="J64" s="593"/>
      <c r="K64" s="593"/>
      <c r="L64" s="383"/>
      <c r="M64" s="600"/>
      <c r="N64" s="601"/>
      <c r="O64" s="602"/>
      <c r="P64" s="227" t="s">
        <v>208</v>
      </c>
      <c r="Q64" s="228"/>
      <c r="R64" s="228"/>
      <c r="S64" s="229"/>
      <c r="T64" s="230"/>
      <c r="U64" s="145" t="str">
        <f>IF(U63="","",VLOOKUP(U63,'シフト記号表（勤務時間帯） (4)'!$D$6:$X$47,21,FALSE))</f>
        <v/>
      </c>
      <c r="V64" s="146" t="str">
        <f>IF(V63="","",VLOOKUP(V63,'シフト記号表（勤務時間帯） (4)'!$D$6:$X$47,21,FALSE))</f>
        <v/>
      </c>
      <c r="W64" s="146" t="str">
        <f>IF(W63="","",VLOOKUP(W63,'シフト記号表（勤務時間帯） (4)'!$D$6:$X$47,21,FALSE))</f>
        <v/>
      </c>
      <c r="X64" s="146" t="str">
        <f>IF(X63="","",VLOOKUP(X63,'シフト記号表（勤務時間帯） (4)'!$D$6:$X$47,21,FALSE))</f>
        <v/>
      </c>
      <c r="Y64" s="146" t="str">
        <f>IF(Y63="","",VLOOKUP(Y63,'シフト記号表（勤務時間帯） (4)'!$D$6:$X$47,21,FALSE))</f>
        <v/>
      </c>
      <c r="Z64" s="146" t="str">
        <f>IF(Z63="","",VLOOKUP(Z63,'シフト記号表（勤務時間帯） (4)'!$D$6:$X$47,21,FALSE))</f>
        <v/>
      </c>
      <c r="AA64" s="147" t="str">
        <f>IF(AA63="","",VLOOKUP(AA63,'シフト記号表（勤務時間帯） (4)'!$D$6:$X$47,21,FALSE))</f>
        <v/>
      </c>
      <c r="AB64" s="145" t="str">
        <f>IF(AB63="","",VLOOKUP(AB63,'シフト記号表（勤務時間帯） (4)'!$D$6:$X$47,21,FALSE))</f>
        <v/>
      </c>
      <c r="AC64" s="146" t="str">
        <f>IF(AC63="","",VLOOKUP(AC63,'シフト記号表（勤務時間帯） (4)'!$D$6:$X$47,21,FALSE))</f>
        <v/>
      </c>
      <c r="AD64" s="146" t="str">
        <f>IF(AD63="","",VLOOKUP(AD63,'シフト記号表（勤務時間帯） (4)'!$D$6:$X$47,21,FALSE))</f>
        <v/>
      </c>
      <c r="AE64" s="146" t="str">
        <f>IF(AE63="","",VLOOKUP(AE63,'シフト記号表（勤務時間帯） (4)'!$D$6:$X$47,21,FALSE))</f>
        <v/>
      </c>
      <c r="AF64" s="146" t="str">
        <f>IF(AF63="","",VLOOKUP(AF63,'シフト記号表（勤務時間帯） (4)'!$D$6:$X$47,21,FALSE))</f>
        <v/>
      </c>
      <c r="AG64" s="146" t="str">
        <f>IF(AG63="","",VLOOKUP(AG63,'シフト記号表（勤務時間帯） (4)'!$D$6:$X$47,21,FALSE))</f>
        <v/>
      </c>
      <c r="AH64" s="147" t="str">
        <f>IF(AH63="","",VLOOKUP(AH63,'シフト記号表（勤務時間帯） (4)'!$D$6:$X$47,21,FALSE))</f>
        <v/>
      </c>
      <c r="AI64" s="145" t="str">
        <f>IF(AI63="","",VLOOKUP(AI63,'シフト記号表（勤務時間帯） (4)'!$D$6:$X$47,21,FALSE))</f>
        <v/>
      </c>
      <c r="AJ64" s="146" t="str">
        <f>IF(AJ63="","",VLOOKUP(AJ63,'シフト記号表（勤務時間帯） (4)'!$D$6:$X$47,21,FALSE))</f>
        <v/>
      </c>
      <c r="AK64" s="146" t="str">
        <f>IF(AK63="","",VLOOKUP(AK63,'シフト記号表（勤務時間帯） (4)'!$D$6:$X$47,21,FALSE))</f>
        <v/>
      </c>
      <c r="AL64" s="146" t="str">
        <f>IF(AL63="","",VLOOKUP(AL63,'シフト記号表（勤務時間帯） (4)'!$D$6:$X$47,21,FALSE))</f>
        <v/>
      </c>
      <c r="AM64" s="146" t="str">
        <f>IF(AM63="","",VLOOKUP(AM63,'シフト記号表（勤務時間帯） (4)'!$D$6:$X$47,21,FALSE))</f>
        <v/>
      </c>
      <c r="AN64" s="146" t="str">
        <f>IF(AN63="","",VLOOKUP(AN63,'シフト記号表（勤務時間帯） (4)'!$D$6:$X$47,21,FALSE))</f>
        <v/>
      </c>
      <c r="AO64" s="147" t="str">
        <f>IF(AO63="","",VLOOKUP(AO63,'シフト記号表（勤務時間帯） (4)'!$D$6:$X$47,21,FALSE))</f>
        <v/>
      </c>
      <c r="AP64" s="145" t="str">
        <f>IF(AP63="","",VLOOKUP(AP63,'シフト記号表（勤務時間帯） (4)'!$D$6:$X$47,21,FALSE))</f>
        <v/>
      </c>
      <c r="AQ64" s="146" t="str">
        <f>IF(AQ63="","",VLOOKUP(AQ63,'シフト記号表（勤務時間帯） (4)'!$D$6:$X$47,21,FALSE))</f>
        <v/>
      </c>
      <c r="AR64" s="146" t="str">
        <f>IF(AR63="","",VLOOKUP(AR63,'シフト記号表（勤務時間帯） (4)'!$D$6:$X$47,21,FALSE))</f>
        <v/>
      </c>
      <c r="AS64" s="146" t="str">
        <f>IF(AS63="","",VLOOKUP(AS63,'シフト記号表（勤務時間帯） (4)'!$D$6:$X$47,21,FALSE))</f>
        <v/>
      </c>
      <c r="AT64" s="146" t="str">
        <f>IF(AT63="","",VLOOKUP(AT63,'シフト記号表（勤務時間帯） (4)'!$D$6:$X$47,21,FALSE))</f>
        <v/>
      </c>
      <c r="AU64" s="146" t="str">
        <f>IF(AU63="","",VLOOKUP(AU63,'シフト記号表（勤務時間帯） (4)'!$D$6:$X$47,21,FALSE))</f>
        <v/>
      </c>
      <c r="AV64" s="147" t="str">
        <f>IF(AV63="","",VLOOKUP(AV63,'シフト記号表（勤務時間帯） (4)'!$D$6:$X$47,21,FALSE))</f>
        <v/>
      </c>
      <c r="AW64" s="145" t="str">
        <f>IF(AW63="","",VLOOKUP(AW63,'シフト記号表（勤務時間帯） (4)'!$D$6:$X$47,21,FALSE))</f>
        <v/>
      </c>
      <c r="AX64" s="146" t="str">
        <f>IF(AX63="","",VLOOKUP(AX63,'シフト記号表（勤務時間帯） (4)'!$D$6:$X$47,21,FALSE))</f>
        <v/>
      </c>
      <c r="AY64" s="146" t="str">
        <f>IF(AY63="","",VLOOKUP(AY63,'シフト記号表（勤務時間帯） (4)'!$D$6:$X$47,21,FALSE))</f>
        <v/>
      </c>
      <c r="AZ64" s="371">
        <f>IF($BC$3="４週",SUM(U64:AV64),IF($BC$3="暦月",SUM(U64:AY64),""))</f>
        <v>0</v>
      </c>
      <c r="BA64" s="372"/>
      <c r="BB64" s="373">
        <f>IF($BC$3="４週",AZ64/4,IF($BC$3="暦月",(AZ64/($BC$8/7)),""))</f>
        <v>0</v>
      </c>
      <c r="BC64" s="372"/>
      <c r="BD64" s="368"/>
      <c r="BE64" s="369"/>
      <c r="BF64" s="369"/>
      <c r="BG64" s="369"/>
      <c r="BH64" s="370"/>
    </row>
    <row r="65" spans="2:60" ht="20.25" customHeight="1" x14ac:dyDescent="0.4">
      <c r="B65" s="123"/>
      <c r="C65" s="533"/>
      <c r="D65" s="534"/>
      <c r="E65" s="535"/>
      <c r="F65" s="128"/>
      <c r="G65" s="129">
        <f>C63</f>
        <v>0</v>
      </c>
      <c r="H65" s="518"/>
      <c r="I65" s="594"/>
      <c r="J65" s="595"/>
      <c r="K65" s="595"/>
      <c r="L65" s="596"/>
      <c r="M65" s="603"/>
      <c r="N65" s="604"/>
      <c r="O65" s="605"/>
      <c r="P65" s="247" t="s">
        <v>209</v>
      </c>
      <c r="Q65" s="248"/>
      <c r="R65" s="248"/>
      <c r="S65" s="249"/>
      <c r="T65" s="250"/>
      <c r="U65" s="95" t="str">
        <f>IF(U63="","",VLOOKUP(U63,'シフト記号表（勤務時間帯） (4)'!$D$6:$Z$47,23,FALSE))</f>
        <v/>
      </c>
      <c r="V65" s="96" t="str">
        <f>IF(V63="","",VLOOKUP(V63,'シフト記号表（勤務時間帯） (4)'!$D$6:$Z$47,23,FALSE))</f>
        <v/>
      </c>
      <c r="W65" s="96" t="str">
        <f>IF(W63="","",VLOOKUP(W63,'シフト記号表（勤務時間帯） (4)'!$D$6:$Z$47,23,FALSE))</f>
        <v/>
      </c>
      <c r="X65" s="96" t="str">
        <f>IF(X63="","",VLOOKUP(X63,'シフト記号表（勤務時間帯） (4)'!$D$6:$Z$47,23,FALSE))</f>
        <v/>
      </c>
      <c r="Y65" s="96" t="str">
        <f>IF(Y63="","",VLOOKUP(Y63,'シフト記号表（勤務時間帯） (4)'!$D$6:$Z$47,23,FALSE))</f>
        <v/>
      </c>
      <c r="Z65" s="96" t="str">
        <f>IF(Z63="","",VLOOKUP(Z63,'シフト記号表（勤務時間帯） (4)'!$D$6:$Z$47,23,FALSE))</f>
        <v/>
      </c>
      <c r="AA65" s="97" t="str">
        <f>IF(AA63="","",VLOOKUP(AA63,'シフト記号表（勤務時間帯） (4)'!$D$6:$Z$47,23,FALSE))</f>
        <v/>
      </c>
      <c r="AB65" s="95" t="str">
        <f>IF(AB63="","",VLOOKUP(AB63,'シフト記号表（勤務時間帯） (4)'!$D$6:$Z$47,23,FALSE))</f>
        <v/>
      </c>
      <c r="AC65" s="96" t="str">
        <f>IF(AC63="","",VLOOKUP(AC63,'シフト記号表（勤務時間帯） (4)'!$D$6:$Z$47,23,FALSE))</f>
        <v/>
      </c>
      <c r="AD65" s="96" t="str">
        <f>IF(AD63="","",VLOOKUP(AD63,'シフト記号表（勤務時間帯） (4)'!$D$6:$Z$47,23,FALSE))</f>
        <v/>
      </c>
      <c r="AE65" s="96" t="str">
        <f>IF(AE63="","",VLOOKUP(AE63,'シフト記号表（勤務時間帯） (4)'!$D$6:$Z$47,23,FALSE))</f>
        <v/>
      </c>
      <c r="AF65" s="96" t="str">
        <f>IF(AF63="","",VLOOKUP(AF63,'シフト記号表（勤務時間帯） (4)'!$D$6:$Z$47,23,FALSE))</f>
        <v/>
      </c>
      <c r="AG65" s="96" t="str">
        <f>IF(AG63="","",VLOOKUP(AG63,'シフト記号表（勤務時間帯） (4)'!$D$6:$Z$47,23,FALSE))</f>
        <v/>
      </c>
      <c r="AH65" s="97" t="str">
        <f>IF(AH63="","",VLOOKUP(AH63,'シフト記号表（勤務時間帯） (4)'!$D$6:$Z$47,23,FALSE))</f>
        <v/>
      </c>
      <c r="AI65" s="95" t="str">
        <f>IF(AI63="","",VLOOKUP(AI63,'シフト記号表（勤務時間帯） (4)'!$D$6:$Z$47,23,FALSE))</f>
        <v/>
      </c>
      <c r="AJ65" s="96" t="str">
        <f>IF(AJ63="","",VLOOKUP(AJ63,'シフト記号表（勤務時間帯） (4)'!$D$6:$Z$47,23,FALSE))</f>
        <v/>
      </c>
      <c r="AK65" s="96" t="str">
        <f>IF(AK63="","",VLOOKUP(AK63,'シフト記号表（勤務時間帯） (4)'!$D$6:$Z$47,23,FALSE))</f>
        <v/>
      </c>
      <c r="AL65" s="96" t="str">
        <f>IF(AL63="","",VLOOKUP(AL63,'シフト記号表（勤務時間帯） (4)'!$D$6:$Z$47,23,FALSE))</f>
        <v/>
      </c>
      <c r="AM65" s="96" t="str">
        <f>IF(AM63="","",VLOOKUP(AM63,'シフト記号表（勤務時間帯） (4)'!$D$6:$Z$47,23,FALSE))</f>
        <v/>
      </c>
      <c r="AN65" s="96" t="str">
        <f>IF(AN63="","",VLOOKUP(AN63,'シフト記号表（勤務時間帯） (4)'!$D$6:$Z$47,23,FALSE))</f>
        <v/>
      </c>
      <c r="AO65" s="97" t="str">
        <f>IF(AO63="","",VLOOKUP(AO63,'シフト記号表（勤務時間帯） (4)'!$D$6:$Z$47,23,FALSE))</f>
        <v/>
      </c>
      <c r="AP65" s="95" t="str">
        <f>IF(AP63="","",VLOOKUP(AP63,'シフト記号表（勤務時間帯） (4)'!$D$6:$Z$47,23,FALSE))</f>
        <v/>
      </c>
      <c r="AQ65" s="96" t="str">
        <f>IF(AQ63="","",VLOOKUP(AQ63,'シフト記号表（勤務時間帯） (4)'!$D$6:$Z$47,23,FALSE))</f>
        <v/>
      </c>
      <c r="AR65" s="96" t="str">
        <f>IF(AR63="","",VLOOKUP(AR63,'シフト記号表（勤務時間帯） (4)'!$D$6:$Z$47,23,FALSE))</f>
        <v/>
      </c>
      <c r="AS65" s="96" t="str">
        <f>IF(AS63="","",VLOOKUP(AS63,'シフト記号表（勤務時間帯） (4)'!$D$6:$Z$47,23,FALSE))</f>
        <v/>
      </c>
      <c r="AT65" s="96" t="str">
        <f>IF(AT63="","",VLOOKUP(AT63,'シフト記号表（勤務時間帯） (4)'!$D$6:$Z$47,23,FALSE))</f>
        <v/>
      </c>
      <c r="AU65" s="96" t="str">
        <f>IF(AU63="","",VLOOKUP(AU63,'シフト記号表（勤務時間帯） (4)'!$D$6:$Z$47,23,FALSE))</f>
        <v/>
      </c>
      <c r="AV65" s="97" t="str">
        <f>IF(AV63="","",VLOOKUP(AV63,'シフト記号表（勤務時間帯） (4)'!$D$6:$Z$47,23,FALSE))</f>
        <v/>
      </c>
      <c r="AW65" s="95" t="str">
        <f>IF(AW63="","",VLOOKUP(AW63,'シフト記号表（勤務時間帯） (4)'!$D$6:$Z$47,23,FALSE))</f>
        <v/>
      </c>
      <c r="AX65" s="96" t="str">
        <f>IF(AX63="","",VLOOKUP(AX63,'シフト記号表（勤務時間帯） (4)'!$D$6:$Z$47,23,FALSE))</f>
        <v/>
      </c>
      <c r="AY65" s="96" t="str">
        <f>IF(AY63="","",VLOOKUP(AY63,'シフト記号表（勤務時間帯） (4)'!$D$6:$Z$47,23,FALSE))</f>
        <v/>
      </c>
      <c r="AZ65" s="615">
        <f>IF($BC$3="４週",SUM(U65:AV65),IF($BC$3="暦月",SUM(U65:AY65),""))</f>
        <v>0</v>
      </c>
      <c r="BA65" s="616"/>
      <c r="BB65" s="617">
        <f>IF($BC$3="４週",AZ65/4,IF($BC$3="暦月",(AZ65/($BC$8/7)),""))</f>
        <v>0</v>
      </c>
      <c r="BC65" s="616"/>
      <c r="BD65" s="497"/>
      <c r="BE65" s="498"/>
      <c r="BF65" s="498"/>
      <c r="BG65" s="498"/>
      <c r="BH65" s="499"/>
    </row>
    <row r="66" spans="2:60" ht="20.25" customHeight="1" x14ac:dyDescent="0.4">
      <c r="B66" s="235"/>
      <c r="C66" s="376"/>
      <c r="D66" s="385"/>
      <c r="E66" s="377"/>
      <c r="F66" s="127"/>
      <c r="G66" s="125"/>
      <c r="H66" s="619"/>
      <c r="I66" s="380"/>
      <c r="J66" s="592"/>
      <c r="K66" s="592"/>
      <c r="L66" s="381"/>
      <c r="M66" s="597"/>
      <c r="N66" s="598"/>
      <c r="O66" s="599"/>
      <c r="P66" s="251" t="s">
        <v>18</v>
      </c>
      <c r="Q66" s="252"/>
      <c r="R66" s="252"/>
      <c r="S66" s="253"/>
      <c r="T66" s="254"/>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606"/>
      <c r="BA66" s="607"/>
      <c r="BB66" s="614"/>
      <c r="BC66" s="607"/>
      <c r="BD66" s="365"/>
      <c r="BE66" s="366"/>
      <c r="BF66" s="366"/>
      <c r="BG66" s="366"/>
      <c r="BH66" s="367"/>
    </row>
    <row r="67" spans="2:60" ht="20.25" customHeight="1" x14ac:dyDescent="0.4">
      <c r="B67" s="226">
        <f>B64+1</f>
        <v>16</v>
      </c>
      <c r="C67" s="378"/>
      <c r="D67" s="387"/>
      <c r="E67" s="379"/>
      <c r="F67" s="127">
        <f>C66</f>
        <v>0</v>
      </c>
      <c r="G67" s="125"/>
      <c r="H67" s="453"/>
      <c r="I67" s="382"/>
      <c r="J67" s="593"/>
      <c r="K67" s="593"/>
      <c r="L67" s="383"/>
      <c r="M67" s="600"/>
      <c r="N67" s="601"/>
      <c r="O67" s="602"/>
      <c r="P67" s="227" t="s">
        <v>208</v>
      </c>
      <c r="Q67" s="228"/>
      <c r="R67" s="228"/>
      <c r="S67" s="229"/>
      <c r="T67" s="230"/>
      <c r="U67" s="145" t="str">
        <f>IF(U66="","",VLOOKUP(U66,'シフト記号表（勤務時間帯） (4)'!$D$6:$X$47,21,FALSE))</f>
        <v/>
      </c>
      <c r="V67" s="146" t="str">
        <f>IF(V66="","",VLOOKUP(V66,'シフト記号表（勤務時間帯） (4)'!$D$6:$X$47,21,FALSE))</f>
        <v/>
      </c>
      <c r="W67" s="146" t="str">
        <f>IF(W66="","",VLOOKUP(W66,'シフト記号表（勤務時間帯） (4)'!$D$6:$X$47,21,FALSE))</f>
        <v/>
      </c>
      <c r="X67" s="146" t="str">
        <f>IF(X66="","",VLOOKUP(X66,'シフト記号表（勤務時間帯） (4)'!$D$6:$X$47,21,FALSE))</f>
        <v/>
      </c>
      <c r="Y67" s="146" t="str">
        <f>IF(Y66="","",VLOOKUP(Y66,'シフト記号表（勤務時間帯） (4)'!$D$6:$X$47,21,FALSE))</f>
        <v/>
      </c>
      <c r="Z67" s="146" t="str">
        <f>IF(Z66="","",VLOOKUP(Z66,'シフト記号表（勤務時間帯） (4)'!$D$6:$X$47,21,FALSE))</f>
        <v/>
      </c>
      <c r="AA67" s="147" t="str">
        <f>IF(AA66="","",VLOOKUP(AA66,'シフト記号表（勤務時間帯） (4)'!$D$6:$X$47,21,FALSE))</f>
        <v/>
      </c>
      <c r="AB67" s="145" t="str">
        <f>IF(AB66="","",VLOOKUP(AB66,'シフト記号表（勤務時間帯） (4)'!$D$6:$X$47,21,FALSE))</f>
        <v/>
      </c>
      <c r="AC67" s="146" t="str">
        <f>IF(AC66="","",VLOOKUP(AC66,'シフト記号表（勤務時間帯） (4)'!$D$6:$X$47,21,FALSE))</f>
        <v/>
      </c>
      <c r="AD67" s="146" t="str">
        <f>IF(AD66="","",VLOOKUP(AD66,'シフト記号表（勤務時間帯） (4)'!$D$6:$X$47,21,FALSE))</f>
        <v/>
      </c>
      <c r="AE67" s="146" t="str">
        <f>IF(AE66="","",VLOOKUP(AE66,'シフト記号表（勤務時間帯） (4)'!$D$6:$X$47,21,FALSE))</f>
        <v/>
      </c>
      <c r="AF67" s="146" t="str">
        <f>IF(AF66="","",VLOOKUP(AF66,'シフト記号表（勤務時間帯） (4)'!$D$6:$X$47,21,FALSE))</f>
        <v/>
      </c>
      <c r="AG67" s="146" t="str">
        <f>IF(AG66="","",VLOOKUP(AG66,'シフト記号表（勤務時間帯） (4)'!$D$6:$X$47,21,FALSE))</f>
        <v/>
      </c>
      <c r="AH67" s="147" t="str">
        <f>IF(AH66="","",VLOOKUP(AH66,'シフト記号表（勤務時間帯） (4)'!$D$6:$X$47,21,FALSE))</f>
        <v/>
      </c>
      <c r="AI67" s="145" t="str">
        <f>IF(AI66="","",VLOOKUP(AI66,'シフト記号表（勤務時間帯） (4)'!$D$6:$X$47,21,FALSE))</f>
        <v/>
      </c>
      <c r="AJ67" s="146" t="str">
        <f>IF(AJ66="","",VLOOKUP(AJ66,'シフト記号表（勤務時間帯） (4)'!$D$6:$X$47,21,FALSE))</f>
        <v/>
      </c>
      <c r="AK67" s="146" t="str">
        <f>IF(AK66="","",VLOOKUP(AK66,'シフト記号表（勤務時間帯） (4)'!$D$6:$X$47,21,FALSE))</f>
        <v/>
      </c>
      <c r="AL67" s="146" t="str">
        <f>IF(AL66="","",VLOOKUP(AL66,'シフト記号表（勤務時間帯） (4)'!$D$6:$X$47,21,FALSE))</f>
        <v/>
      </c>
      <c r="AM67" s="146" t="str">
        <f>IF(AM66="","",VLOOKUP(AM66,'シフト記号表（勤務時間帯） (4)'!$D$6:$X$47,21,FALSE))</f>
        <v/>
      </c>
      <c r="AN67" s="146" t="str">
        <f>IF(AN66="","",VLOOKUP(AN66,'シフト記号表（勤務時間帯） (4)'!$D$6:$X$47,21,FALSE))</f>
        <v/>
      </c>
      <c r="AO67" s="147" t="str">
        <f>IF(AO66="","",VLOOKUP(AO66,'シフト記号表（勤務時間帯） (4)'!$D$6:$X$47,21,FALSE))</f>
        <v/>
      </c>
      <c r="AP67" s="145" t="str">
        <f>IF(AP66="","",VLOOKUP(AP66,'シフト記号表（勤務時間帯） (4)'!$D$6:$X$47,21,FALSE))</f>
        <v/>
      </c>
      <c r="AQ67" s="146" t="str">
        <f>IF(AQ66="","",VLOOKUP(AQ66,'シフト記号表（勤務時間帯） (4)'!$D$6:$X$47,21,FALSE))</f>
        <v/>
      </c>
      <c r="AR67" s="146" t="str">
        <f>IF(AR66="","",VLOOKUP(AR66,'シフト記号表（勤務時間帯） (4)'!$D$6:$X$47,21,FALSE))</f>
        <v/>
      </c>
      <c r="AS67" s="146" t="str">
        <f>IF(AS66="","",VLOOKUP(AS66,'シフト記号表（勤務時間帯） (4)'!$D$6:$X$47,21,FALSE))</f>
        <v/>
      </c>
      <c r="AT67" s="146" t="str">
        <f>IF(AT66="","",VLOOKUP(AT66,'シフト記号表（勤務時間帯） (4)'!$D$6:$X$47,21,FALSE))</f>
        <v/>
      </c>
      <c r="AU67" s="146" t="str">
        <f>IF(AU66="","",VLOOKUP(AU66,'シフト記号表（勤務時間帯） (4)'!$D$6:$X$47,21,FALSE))</f>
        <v/>
      </c>
      <c r="AV67" s="147" t="str">
        <f>IF(AV66="","",VLOOKUP(AV66,'シフト記号表（勤務時間帯） (4)'!$D$6:$X$47,21,FALSE))</f>
        <v/>
      </c>
      <c r="AW67" s="145" t="str">
        <f>IF(AW66="","",VLOOKUP(AW66,'シフト記号表（勤務時間帯） (4)'!$D$6:$X$47,21,FALSE))</f>
        <v/>
      </c>
      <c r="AX67" s="146" t="str">
        <f>IF(AX66="","",VLOOKUP(AX66,'シフト記号表（勤務時間帯） (4)'!$D$6:$X$47,21,FALSE))</f>
        <v/>
      </c>
      <c r="AY67" s="146" t="str">
        <f>IF(AY66="","",VLOOKUP(AY66,'シフト記号表（勤務時間帯） (4)'!$D$6:$X$47,21,FALSE))</f>
        <v/>
      </c>
      <c r="AZ67" s="371">
        <f>IF($BC$3="４週",SUM(U67:AV67),IF($BC$3="暦月",SUM(U67:AY67),""))</f>
        <v>0</v>
      </c>
      <c r="BA67" s="372"/>
      <c r="BB67" s="373">
        <f>IF($BC$3="４週",AZ67/4,IF($BC$3="暦月",(AZ67/($BC$8/7)),""))</f>
        <v>0</v>
      </c>
      <c r="BC67" s="372"/>
      <c r="BD67" s="368"/>
      <c r="BE67" s="369"/>
      <c r="BF67" s="369"/>
      <c r="BG67" s="369"/>
      <c r="BH67" s="370"/>
    </row>
    <row r="68" spans="2:60" ht="20.25" customHeight="1" thickBot="1" x14ac:dyDescent="0.45">
      <c r="B68" s="226"/>
      <c r="C68" s="414"/>
      <c r="D68" s="419"/>
      <c r="E68" s="415"/>
      <c r="F68" s="130"/>
      <c r="G68" s="131">
        <f>C66</f>
        <v>0</v>
      </c>
      <c r="H68" s="537"/>
      <c r="I68" s="416"/>
      <c r="J68" s="620"/>
      <c r="K68" s="620"/>
      <c r="L68" s="417"/>
      <c r="M68" s="621"/>
      <c r="N68" s="622"/>
      <c r="O68" s="623"/>
      <c r="P68" s="255" t="s">
        <v>209</v>
      </c>
      <c r="Q68" s="256"/>
      <c r="R68" s="256"/>
      <c r="S68" s="257"/>
      <c r="T68" s="258"/>
      <c r="U68" s="95" t="str">
        <f>IF(U66="","",VLOOKUP(U66,'シフト記号表（勤務時間帯） (4)'!$D$6:$Z$47,23,FALSE))</f>
        <v/>
      </c>
      <c r="V68" s="96" t="str">
        <f>IF(V66="","",VLOOKUP(V66,'シフト記号表（勤務時間帯） (4)'!$D$6:$Z$47,23,FALSE))</f>
        <v/>
      </c>
      <c r="W68" s="96" t="str">
        <f>IF(W66="","",VLOOKUP(W66,'シフト記号表（勤務時間帯） (4)'!$D$6:$Z$47,23,FALSE))</f>
        <v/>
      </c>
      <c r="X68" s="96" t="str">
        <f>IF(X66="","",VLOOKUP(X66,'シフト記号表（勤務時間帯） (4)'!$D$6:$Z$47,23,FALSE))</f>
        <v/>
      </c>
      <c r="Y68" s="96" t="str">
        <f>IF(Y66="","",VLOOKUP(Y66,'シフト記号表（勤務時間帯） (4)'!$D$6:$Z$47,23,FALSE))</f>
        <v/>
      </c>
      <c r="Z68" s="96" t="str">
        <f>IF(Z66="","",VLOOKUP(Z66,'シフト記号表（勤務時間帯） (4)'!$D$6:$Z$47,23,FALSE))</f>
        <v/>
      </c>
      <c r="AA68" s="97" t="str">
        <f>IF(AA66="","",VLOOKUP(AA66,'シフト記号表（勤務時間帯） (4)'!$D$6:$Z$47,23,FALSE))</f>
        <v/>
      </c>
      <c r="AB68" s="95" t="str">
        <f>IF(AB66="","",VLOOKUP(AB66,'シフト記号表（勤務時間帯） (4)'!$D$6:$Z$47,23,FALSE))</f>
        <v/>
      </c>
      <c r="AC68" s="96" t="str">
        <f>IF(AC66="","",VLOOKUP(AC66,'シフト記号表（勤務時間帯） (4)'!$D$6:$Z$47,23,FALSE))</f>
        <v/>
      </c>
      <c r="AD68" s="96" t="str">
        <f>IF(AD66="","",VLOOKUP(AD66,'シフト記号表（勤務時間帯） (4)'!$D$6:$Z$47,23,FALSE))</f>
        <v/>
      </c>
      <c r="AE68" s="96" t="str">
        <f>IF(AE66="","",VLOOKUP(AE66,'シフト記号表（勤務時間帯） (4)'!$D$6:$Z$47,23,FALSE))</f>
        <v/>
      </c>
      <c r="AF68" s="96" t="str">
        <f>IF(AF66="","",VLOOKUP(AF66,'シフト記号表（勤務時間帯） (4)'!$D$6:$Z$47,23,FALSE))</f>
        <v/>
      </c>
      <c r="AG68" s="96" t="str">
        <f>IF(AG66="","",VLOOKUP(AG66,'シフト記号表（勤務時間帯） (4)'!$D$6:$Z$47,23,FALSE))</f>
        <v/>
      </c>
      <c r="AH68" s="97" t="str">
        <f>IF(AH66="","",VLOOKUP(AH66,'シフト記号表（勤務時間帯） (4)'!$D$6:$Z$47,23,FALSE))</f>
        <v/>
      </c>
      <c r="AI68" s="95" t="str">
        <f>IF(AI66="","",VLOOKUP(AI66,'シフト記号表（勤務時間帯） (4)'!$D$6:$Z$47,23,FALSE))</f>
        <v/>
      </c>
      <c r="AJ68" s="96" t="str">
        <f>IF(AJ66="","",VLOOKUP(AJ66,'シフト記号表（勤務時間帯） (4)'!$D$6:$Z$47,23,FALSE))</f>
        <v/>
      </c>
      <c r="AK68" s="96" t="str">
        <f>IF(AK66="","",VLOOKUP(AK66,'シフト記号表（勤務時間帯） (4)'!$D$6:$Z$47,23,FALSE))</f>
        <v/>
      </c>
      <c r="AL68" s="96" t="str">
        <f>IF(AL66="","",VLOOKUP(AL66,'シフト記号表（勤務時間帯） (4)'!$D$6:$Z$47,23,FALSE))</f>
        <v/>
      </c>
      <c r="AM68" s="96" t="str">
        <f>IF(AM66="","",VLOOKUP(AM66,'シフト記号表（勤務時間帯） (4)'!$D$6:$Z$47,23,FALSE))</f>
        <v/>
      </c>
      <c r="AN68" s="96" t="str">
        <f>IF(AN66="","",VLOOKUP(AN66,'シフト記号表（勤務時間帯） (4)'!$D$6:$Z$47,23,FALSE))</f>
        <v/>
      </c>
      <c r="AO68" s="97" t="str">
        <f>IF(AO66="","",VLOOKUP(AO66,'シフト記号表（勤務時間帯） (4)'!$D$6:$Z$47,23,FALSE))</f>
        <v/>
      </c>
      <c r="AP68" s="95" t="str">
        <f>IF(AP66="","",VLOOKUP(AP66,'シフト記号表（勤務時間帯） (4)'!$D$6:$Z$47,23,FALSE))</f>
        <v/>
      </c>
      <c r="AQ68" s="96" t="str">
        <f>IF(AQ66="","",VLOOKUP(AQ66,'シフト記号表（勤務時間帯） (4)'!$D$6:$Z$47,23,FALSE))</f>
        <v/>
      </c>
      <c r="AR68" s="96" t="str">
        <f>IF(AR66="","",VLOOKUP(AR66,'シフト記号表（勤務時間帯） (4)'!$D$6:$Z$47,23,FALSE))</f>
        <v/>
      </c>
      <c r="AS68" s="96" t="str">
        <f>IF(AS66="","",VLOOKUP(AS66,'シフト記号表（勤務時間帯） (4)'!$D$6:$Z$47,23,FALSE))</f>
        <v/>
      </c>
      <c r="AT68" s="96" t="str">
        <f>IF(AT66="","",VLOOKUP(AT66,'シフト記号表（勤務時間帯） (4)'!$D$6:$Z$47,23,FALSE))</f>
        <v/>
      </c>
      <c r="AU68" s="96" t="str">
        <f>IF(AU66="","",VLOOKUP(AU66,'シフト記号表（勤務時間帯） (4)'!$D$6:$Z$47,23,FALSE))</f>
        <v/>
      </c>
      <c r="AV68" s="97" t="str">
        <f>IF(AV66="","",VLOOKUP(AV66,'シフト記号表（勤務時間帯） (4)'!$D$6:$Z$47,23,FALSE))</f>
        <v/>
      </c>
      <c r="AW68" s="95" t="str">
        <f>IF(AW66="","",VLOOKUP(AW66,'シフト記号表（勤務時間帯） (4)'!$D$6:$Z$47,23,FALSE))</f>
        <v/>
      </c>
      <c r="AX68" s="96" t="str">
        <f>IF(AX66="","",VLOOKUP(AX66,'シフト記号表（勤務時間帯） (4)'!$D$6:$Z$47,23,FALSE))</f>
        <v/>
      </c>
      <c r="AY68" s="96" t="str">
        <f>IF(AY66="","",VLOOKUP(AY66,'シフト記号表（勤務時間帯） (4)'!$D$6:$Z$47,23,FALSE))</f>
        <v/>
      </c>
      <c r="AZ68" s="615">
        <f>IF($BC$3="４週",SUM(U68:AV68),IF($BC$3="暦月",SUM(U68:AY68),""))</f>
        <v>0</v>
      </c>
      <c r="BA68" s="616"/>
      <c r="BB68" s="617">
        <f>IF($BC$3="４週",AZ68/4,IF($BC$3="暦月",(AZ68/($BC$8/7)),""))</f>
        <v>0</v>
      </c>
      <c r="BC68" s="616"/>
      <c r="BD68" s="368"/>
      <c r="BE68" s="369"/>
      <c r="BF68" s="369"/>
      <c r="BG68" s="369"/>
      <c r="BH68" s="370"/>
    </row>
    <row r="69" spans="2:60" ht="20.25" customHeight="1" x14ac:dyDescent="0.4">
      <c r="B69" s="624" t="s">
        <v>212</v>
      </c>
      <c r="C69" s="625"/>
      <c r="D69" s="625"/>
      <c r="E69" s="625"/>
      <c r="F69" s="625"/>
      <c r="G69" s="625"/>
      <c r="H69" s="625"/>
      <c r="I69" s="625"/>
      <c r="J69" s="625"/>
      <c r="K69" s="625"/>
      <c r="L69" s="625"/>
      <c r="M69" s="625"/>
      <c r="N69" s="625"/>
      <c r="O69" s="625"/>
      <c r="P69" s="625"/>
      <c r="Q69" s="625"/>
      <c r="R69" s="625"/>
      <c r="S69" s="625"/>
      <c r="T69" s="626"/>
      <c r="U69" s="259"/>
      <c r="V69" s="260"/>
      <c r="W69" s="260"/>
      <c r="X69" s="260"/>
      <c r="Y69" s="260"/>
      <c r="Z69" s="260"/>
      <c r="AA69" s="261"/>
      <c r="AB69" s="262"/>
      <c r="AC69" s="260"/>
      <c r="AD69" s="260"/>
      <c r="AE69" s="260"/>
      <c r="AF69" s="260"/>
      <c r="AG69" s="260"/>
      <c r="AH69" s="261"/>
      <c r="AI69" s="262"/>
      <c r="AJ69" s="260"/>
      <c r="AK69" s="260"/>
      <c r="AL69" s="260"/>
      <c r="AM69" s="260"/>
      <c r="AN69" s="260"/>
      <c r="AO69" s="261"/>
      <c r="AP69" s="262"/>
      <c r="AQ69" s="260"/>
      <c r="AR69" s="260"/>
      <c r="AS69" s="260"/>
      <c r="AT69" s="260"/>
      <c r="AU69" s="260"/>
      <c r="AV69" s="261"/>
      <c r="AW69" s="262"/>
      <c r="AX69" s="260"/>
      <c r="AY69" s="263"/>
      <c r="AZ69" s="627"/>
      <c r="BA69" s="628"/>
      <c r="BB69" s="547"/>
      <c r="BC69" s="548"/>
      <c r="BD69" s="548"/>
      <c r="BE69" s="548"/>
      <c r="BF69" s="548"/>
      <c r="BG69" s="548"/>
      <c r="BH69" s="549"/>
    </row>
    <row r="70" spans="2:60" ht="20.25" customHeight="1" x14ac:dyDescent="0.4">
      <c r="B70" s="633" t="s">
        <v>213</v>
      </c>
      <c r="C70" s="634"/>
      <c r="D70" s="634"/>
      <c r="E70" s="634"/>
      <c r="F70" s="634"/>
      <c r="G70" s="634"/>
      <c r="H70" s="634"/>
      <c r="I70" s="634"/>
      <c r="J70" s="634"/>
      <c r="K70" s="634"/>
      <c r="L70" s="634"/>
      <c r="M70" s="634"/>
      <c r="N70" s="634"/>
      <c r="O70" s="634"/>
      <c r="P70" s="634"/>
      <c r="Q70" s="634"/>
      <c r="R70" s="634"/>
      <c r="S70" s="634"/>
      <c r="T70" s="635"/>
      <c r="U70" s="264"/>
      <c r="V70" s="265"/>
      <c r="W70" s="265"/>
      <c r="X70" s="265"/>
      <c r="Y70" s="265"/>
      <c r="Z70" s="265"/>
      <c r="AA70" s="266"/>
      <c r="AB70" s="267"/>
      <c r="AC70" s="265"/>
      <c r="AD70" s="265"/>
      <c r="AE70" s="265"/>
      <c r="AF70" s="265"/>
      <c r="AG70" s="265"/>
      <c r="AH70" s="266"/>
      <c r="AI70" s="267"/>
      <c r="AJ70" s="265"/>
      <c r="AK70" s="265"/>
      <c r="AL70" s="265"/>
      <c r="AM70" s="265"/>
      <c r="AN70" s="265"/>
      <c r="AO70" s="266"/>
      <c r="AP70" s="267"/>
      <c r="AQ70" s="265"/>
      <c r="AR70" s="265"/>
      <c r="AS70" s="265"/>
      <c r="AT70" s="265"/>
      <c r="AU70" s="265"/>
      <c r="AV70" s="266"/>
      <c r="AW70" s="267"/>
      <c r="AX70" s="265"/>
      <c r="AY70" s="268"/>
      <c r="AZ70" s="629"/>
      <c r="BA70" s="630"/>
      <c r="BB70" s="550"/>
      <c r="BC70" s="551"/>
      <c r="BD70" s="551"/>
      <c r="BE70" s="551"/>
      <c r="BF70" s="551"/>
      <c r="BG70" s="551"/>
      <c r="BH70" s="552"/>
    </row>
    <row r="71" spans="2:60" ht="20.25" customHeight="1" x14ac:dyDescent="0.4">
      <c r="B71" s="633" t="s">
        <v>214</v>
      </c>
      <c r="C71" s="634"/>
      <c r="D71" s="634"/>
      <c r="E71" s="634"/>
      <c r="F71" s="634"/>
      <c r="G71" s="634"/>
      <c r="H71" s="634"/>
      <c r="I71" s="634"/>
      <c r="J71" s="634"/>
      <c r="K71" s="634"/>
      <c r="L71" s="634"/>
      <c r="M71" s="634"/>
      <c r="N71" s="634"/>
      <c r="O71" s="634"/>
      <c r="P71" s="634"/>
      <c r="Q71" s="634"/>
      <c r="R71" s="634"/>
      <c r="S71" s="634"/>
      <c r="T71" s="635"/>
      <c r="U71" s="264"/>
      <c r="V71" s="265"/>
      <c r="W71" s="265"/>
      <c r="X71" s="265"/>
      <c r="Y71" s="265"/>
      <c r="Z71" s="265"/>
      <c r="AA71" s="173"/>
      <c r="AB71" s="171"/>
      <c r="AC71" s="265"/>
      <c r="AD71" s="265"/>
      <c r="AE71" s="265"/>
      <c r="AF71" s="265"/>
      <c r="AG71" s="265"/>
      <c r="AH71" s="173"/>
      <c r="AI71" s="171"/>
      <c r="AJ71" s="265"/>
      <c r="AK71" s="265"/>
      <c r="AL71" s="265"/>
      <c r="AM71" s="265"/>
      <c r="AN71" s="265"/>
      <c r="AO71" s="173"/>
      <c r="AP71" s="171"/>
      <c r="AQ71" s="265"/>
      <c r="AR71" s="265"/>
      <c r="AS71" s="265"/>
      <c r="AT71" s="265"/>
      <c r="AU71" s="265"/>
      <c r="AV71" s="173"/>
      <c r="AW71" s="171"/>
      <c r="AX71" s="265"/>
      <c r="AY71" s="268"/>
      <c r="AZ71" s="629"/>
      <c r="BA71" s="630"/>
      <c r="BB71" s="550"/>
      <c r="BC71" s="551"/>
      <c r="BD71" s="551"/>
      <c r="BE71" s="551"/>
      <c r="BF71" s="551"/>
      <c r="BG71" s="551"/>
      <c r="BH71" s="552"/>
    </row>
    <row r="72" spans="2:60" ht="20.25" customHeight="1" x14ac:dyDescent="0.4">
      <c r="B72" s="633" t="s">
        <v>215</v>
      </c>
      <c r="C72" s="634"/>
      <c r="D72" s="634"/>
      <c r="E72" s="634"/>
      <c r="F72" s="634"/>
      <c r="G72" s="634"/>
      <c r="H72" s="634"/>
      <c r="I72" s="634"/>
      <c r="J72" s="634"/>
      <c r="K72" s="634"/>
      <c r="L72" s="634"/>
      <c r="M72" s="634"/>
      <c r="N72" s="634"/>
      <c r="O72" s="634"/>
      <c r="P72" s="634"/>
      <c r="Q72" s="634"/>
      <c r="R72" s="634"/>
      <c r="S72" s="634"/>
      <c r="T72" s="635"/>
      <c r="U72" s="264"/>
      <c r="V72" s="265"/>
      <c r="W72" s="265"/>
      <c r="X72" s="265"/>
      <c r="Y72" s="265"/>
      <c r="Z72" s="265"/>
      <c r="AA72" s="173"/>
      <c r="AB72" s="171"/>
      <c r="AC72" s="265"/>
      <c r="AD72" s="265"/>
      <c r="AE72" s="265"/>
      <c r="AF72" s="265"/>
      <c r="AG72" s="265"/>
      <c r="AH72" s="173"/>
      <c r="AI72" s="171"/>
      <c r="AJ72" s="265"/>
      <c r="AK72" s="265"/>
      <c r="AL72" s="265"/>
      <c r="AM72" s="265"/>
      <c r="AN72" s="265"/>
      <c r="AO72" s="173"/>
      <c r="AP72" s="171"/>
      <c r="AQ72" s="265"/>
      <c r="AR72" s="265"/>
      <c r="AS72" s="265"/>
      <c r="AT72" s="265"/>
      <c r="AU72" s="265"/>
      <c r="AV72" s="173"/>
      <c r="AW72" s="171"/>
      <c r="AX72" s="265"/>
      <c r="AY72" s="268"/>
      <c r="AZ72" s="631"/>
      <c r="BA72" s="632"/>
      <c r="BB72" s="550"/>
      <c r="BC72" s="551"/>
      <c r="BD72" s="551"/>
      <c r="BE72" s="551"/>
      <c r="BF72" s="551"/>
      <c r="BG72" s="551"/>
      <c r="BH72" s="552"/>
    </row>
    <row r="73" spans="2:60" ht="20.25" customHeight="1" x14ac:dyDescent="0.4">
      <c r="B73" s="633" t="s">
        <v>364</v>
      </c>
      <c r="C73" s="634"/>
      <c r="D73" s="634"/>
      <c r="E73" s="634"/>
      <c r="F73" s="634"/>
      <c r="G73" s="634"/>
      <c r="H73" s="634"/>
      <c r="I73" s="634"/>
      <c r="J73" s="634"/>
      <c r="K73" s="634"/>
      <c r="L73" s="634"/>
      <c r="M73" s="634"/>
      <c r="N73" s="634"/>
      <c r="O73" s="634"/>
      <c r="P73" s="634"/>
      <c r="Q73" s="634"/>
      <c r="R73" s="634"/>
      <c r="S73" s="634"/>
      <c r="T73" s="635"/>
      <c r="U73" s="269" t="str">
        <f>IF(SUMIF($F$21:$F$68,"介護従業者",U21:U68)+SUMIF($F$21:$F$68,"看護職員",U21:U68)=0,"",(SUMIF($F$21:$F$68,"介護従業者",U21:U68)+SUMIF($F$21:$F$68,"看護職員",U21:U68)))</f>
        <v/>
      </c>
      <c r="V73" s="269" t="str">
        <f t="shared" ref="V73:AY73" si="1">IF(SUMIF($F$21:$F$68,"介護従業者",V21:V68)+SUMIF($F$21:$F$68,"看護職員",V21:V68)=0,"",(SUMIF($F$21:$F$68,"介護従業者",V21:V68)+SUMIF($F$21:$F$68,"看護職員",V21:V68)))</f>
        <v/>
      </c>
      <c r="W73" s="269" t="str">
        <f t="shared" si="1"/>
        <v/>
      </c>
      <c r="X73" s="269" t="str">
        <f t="shared" si="1"/>
        <v/>
      </c>
      <c r="Y73" s="269" t="str">
        <f t="shared" si="1"/>
        <v/>
      </c>
      <c r="Z73" s="269" t="str">
        <f t="shared" si="1"/>
        <v/>
      </c>
      <c r="AA73" s="271" t="str">
        <f t="shared" si="1"/>
        <v/>
      </c>
      <c r="AB73" s="296" t="str">
        <f t="shared" si="1"/>
        <v/>
      </c>
      <c r="AC73" s="269" t="str">
        <f t="shared" si="1"/>
        <v/>
      </c>
      <c r="AD73" s="269" t="str">
        <f t="shared" si="1"/>
        <v/>
      </c>
      <c r="AE73" s="269" t="str">
        <f t="shared" si="1"/>
        <v/>
      </c>
      <c r="AF73" s="269" t="str">
        <f t="shared" si="1"/>
        <v/>
      </c>
      <c r="AG73" s="269" t="str">
        <f t="shared" si="1"/>
        <v/>
      </c>
      <c r="AH73" s="271" t="str">
        <f t="shared" si="1"/>
        <v/>
      </c>
      <c r="AI73" s="296" t="str">
        <f t="shared" si="1"/>
        <v/>
      </c>
      <c r="AJ73" s="269" t="str">
        <f t="shared" si="1"/>
        <v/>
      </c>
      <c r="AK73" s="269" t="str">
        <f t="shared" si="1"/>
        <v/>
      </c>
      <c r="AL73" s="269" t="str">
        <f t="shared" si="1"/>
        <v/>
      </c>
      <c r="AM73" s="269" t="str">
        <f t="shared" si="1"/>
        <v/>
      </c>
      <c r="AN73" s="269" t="str">
        <f t="shared" si="1"/>
        <v/>
      </c>
      <c r="AO73" s="271" t="str">
        <f t="shared" si="1"/>
        <v/>
      </c>
      <c r="AP73" s="296" t="str">
        <f t="shared" si="1"/>
        <v/>
      </c>
      <c r="AQ73" s="269" t="str">
        <f t="shared" si="1"/>
        <v/>
      </c>
      <c r="AR73" s="269" t="str">
        <f t="shared" si="1"/>
        <v/>
      </c>
      <c r="AS73" s="269" t="str">
        <f t="shared" si="1"/>
        <v/>
      </c>
      <c r="AT73" s="269" t="str">
        <f t="shared" si="1"/>
        <v/>
      </c>
      <c r="AU73" s="269" t="str">
        <f t="shared" si="1"/>
        <v/>
      </c>
      <c r="AV73" s="271" t="str">
        <f>IF(SUMIF($F$21:$F$68,"介護従業者",AV21:AV68)+SUMIF($F$21:$F$68,"看護職員",AV21:AV68)=0,"",(SUMIF($F$21:$F$68,"介護従業者",AV21:AV68)+SUMIF($F$21:$F$68,"看護職員",AV21:AV68)))</f>
        <v/>
      </c>
      <c r="AW73" s="296" t="str">
        <f t="shared" si="1"/>
        <v/>
      </c>
      <c r="AX73" s="269" t="str">
        <f t="shared" si="1"/>
        <v/>
      </c>
      <c r="AY73" s="269" t="str">
        <f t="shared" si="1"/>
        <v/>
      </c>
      <c r="AZ73" s="636">
        <f>IF($BC$3="４週",SUM(U73:AV73),IF($BC$3="暦月",SUM(U73:AY73),""))</f>
        <v>0</v>
      </c>
      <c r="BA73" s="694"/>
      <c r="BB73" s="550"/>
      <c r="BC73" s="551"/>
      <c r="BD73" s="551"/>
      <c r="BE73" s="551"/>
      <c r="BF73" s="551"/>
      <c r="BG73" s="551"/>
      <c r="BH73" s="552"/>
    </row>
    <row r="74" spans="2:60" ht="20.25" customHeight="1" x14ac:dyDescent="0.4">
      <c r="B74" s="633" t="s">
        <v>365</v>
      </c>
      <c r="C74" s="634"/>
      <c r="D74" s="634"/>
      <c r="E74" s="634"/>
      <c r="F74" s="634"/>
      <c r="G74" s="634"/>
      <c r="H74" s="634"/>
      <c r="I74" s="634"/>
      <c r="J74" s="634"/>
      <c r="K74" s="634"/>
      <c r="L74" s="634"/>
      <c r="M74" s="634"/>
      <c r="N74" s="634"/>
      <c r="O74" s="634"/>
      <c r="P74" s="634"/>
      <c r="Q74" s="634"/>
      <c r="R74" s="634"/>
      <c r="S74" s="634"/>
      <c r="T74" s="635"/>
      <c r="U74" s="296" t="str">
        <f>IF(SUMIF($F$21:$F$68,"看護職員",U21:U68)=0,"",SUMIF($F$21:$F$68,"看護職員",U21:U68))</f>
        <v/>
      </c>
      <c r="V74" s="297" t="str">
        <f t="shared" ref="V74:AY74" si="2">IF(SUMIF($F$21:$F$68,"看護職員",V21:V68)=0,"",SUMIF($F$21:$F$68,"看護職員",V21:V68))</f>
        <v/>
      </c>
      <c r="W74" s="297" t="str">
        <f t="shared" si="2"/>
        <v/>
      </c>
      <c r="X74" s="297" t="str">
        <f t="shared" si="2"/>
        <v/>
      </c>
      <c r="Y74" s="297" t="str">
        <f t="shared" si="2"/>
        <v/>
      </c>
      <c r="Z74" s="297" t="str">
        <f>IF(SUMIF($F$21:$F$68,"看護職員",Z21:Z68)=0,"",SUMIF($F$21:$F$68,"看護職員",Z21:Z68))</f>
        <v/>
      </c>
      <c r="AA74" s="271" t="str">
        <f t="shared" si="2"/>
        <v/>
      </c>
      <c r="AB74" s="296" t="str">
        <f>IF(SUMIF($F$21:$F$68,"看護職員",AB21:AB68)=0,"",SUMIF($F$21:$F$68,"看護職員",AB21:AB68))</f>
        <v/>
      </c>
      <c r="AC74" s="297" t="str">
        <f t="shared" si="2"/>
        <v/>
      </c>
      <c r="AD74" s="297" t="str">
        <f t="shared" si="2"/>
        <v/>
      </c>
      <c r="AE74" s="297" t="str">
        <f t="shared" si="2"/>
        <v/>
      </c>
      <c r="AF74" s="297" t="str">
        <f t="shared" si="2"/>
        <v/>
      </c>
      <c r="AG74" s="297" t="str">
        <f t="shared" si="2"/>
        <v/>
      </c>
      <c r="AH74" s="271" t="str">
        <f t="shared" si="2"/>
        <v/>
      </c>
      <c r="AI74" s="296" t="str">
        <f>IF(SUMIF($F$21:$F$68,"看護職員",AI21:AI68)=0,"",SUMIF($F$21:$F$68,"看護職員",AI21:AI68))</f>
        <v/>
      </c>
      <c r="AJ74" s="297" t="str">
        <f t="shared" si="2"/>
        <v/>
      </c>
      <c r="AK74" s="297" t="str">
        <f t="shared" si="2"/>
        <v/>
      </c>
      <c r="AL74" s="297" t="str">
        <f t="shared" si="2"/>
        <v/>
      </c>
      <c r="AM74" s="297" t="str">
        <f t="shared" si="2"/>
        <v/>
      </c>
      <c r="AN74" s="297" t="str">
        <f t="shared" si="2"/>
        <v/>
      </c>
      <c r="AO74" s="271" t="str">
        <f t="shared" si="2"/>
        <v/>
      </c>
      <c r="AP74" s="296" t="str">
        <f>IF(SUMIF($F$21:$F$68,"看護職員",AP21:AP68)=0,"",SUMIF($F$21:$F$68,"看護職員",AP21:AP68))</f>
        <v/>
      </c>
      <c r="AQ74" s="297" t="str">
        <f t="shared" si="2"/>
        <v/>
      </c>
      <c r="AR74" s="297" t="str">
        <f t="shared" si="2"/>
        <v/>
      </c>
      <c r="AS74" s="297" t="str">
        <f t="shared" si="2"/>
        <v/>
      </c>
      <c r="AT74" s="297" t="str">
        <f t="shared" si="2"/>
        <v/>
      </c>
      <c r="AU74" s="297" t="str">
        <f t="shared" si="2"/>
        <v/>
      </c>
      <c r="AV74" s="271" t="str">
        <f t="shared" si="2"/>
        <v/>
      </c>
      <c r="AW74" s="296" t="str">
        <f>IF(SUMIF($F$21:$F$68,"看護職員",AW21:AW68)=0,"",SUMIF($F$21:$F$68,"看護職員",AW21:AW68))</f>
        <v/>
      </c>
      <c r="AX74" s="297" t="str">
        <f t="shared" si="2"/>
        <v/>
      </c>
      <c r="AY74" s="297" t="str">
        <f t="shared" si="2"/>
        <v/>
      </c>
      <c r="AZ74" s="636">
        <f>IF($BC$3="４週",SUM(U74:AV74),IF($BC$3="暦月",SUM(U74:AY74),""))</f>
        <v>0</v>
      </c>
      <c r="BA74" s="694"/>
      <c r="BB74" s="550"/>
      <c r="BC74" s="551"/>
      <c r="BD74" s="551"/>
      <c r="BE74" s="551"/>
      <c r="BF74" s="551"/>
      <c r="BG74" s="551"/>
      <c r="BH74" s="552"/>
    </row>
    <row r="75" spans="2:60" ht="20.25" customHeight="1" thickBot="1" x14ac:dyDescent="0.45">
      <c r="B75" s="638" t="s">
        <v>366</v>
      </c>
      <c r="C75" s="639"/>
      <c r="D75" s="639"/>
      <c r="E75" s="639"/>
      <c r="F75" s="639"/>
      <c r="G75" s="639"/>
      <c r="H75" s="639"/>
      <c r="I75" s="639"/>
      <c r="J75" s="639"/>
      <c r="K75" s="639"/>
      <c r="L75" s="639"/>
      <c r="M75" s="639"/>
      <c r="N75" s="639"/>
      <c r="O75" s="639"/>
      <c r="P75" s="639"/>
      <c r="Q75" s="639"/>
      <c r="R75" s="639"/>
      <c r="S75" s="639"/>
      <c r="T75" s="640"/>
      <c r="U75" s="298" t="str">
        <f>IF((SUMIF($G$21:$G$68,"介護従業者",U21:U68)+SUMIF($G$21:$G$68,"看護職員",U21:U68))=0,"",(SUMIF($G$21:$G$68,"介護従業者",U21:U68)+SUMIF($G$21:$G$68,"看護職員",U21:U68)))</f>
        <v/>
      </c>
      <c r="V75" s="299" t="str">
        <f t="shared" ref="V75:AV75" si="3">IF((SUMIF($G$21:$G$68,"介護従業者",V21:V68)+SUMIF($G$21:$G$68,"看護職員",V21:V68))=0,"",(SUMIF($G$21:$G$68,"介護従業者",V21:V68)+SUMIF($G$21:$G$68,"看護職員",V21:V68)))</f>
        <v/>
      </c>
      <c r="W75" s="299" t="str">
        <f t="shared" si="3"/>
        <v/>
      </c>
      <c r="X75" s="299" t="str">
        <f t="shared" si="3"/>
        <v/>
      </c>
      <c r="Y75" s="299" t="str">
        <f t="shared" si="3"/>
        <v/>
      </c>
      <c r="Z75" s="299" t="str">
        <f>IF((SUMIF($G$21:$G$68,"介護従業者",Z21:Z68)+SUMIF($G$21:$G$68,"看護職員",Z21:Z68))=0,"",(SUMIF($G$21:$G$68,"介護従業者",Z21:Z68)+SUMIF($G$21:$G$68,"看護職員",Z21:Z68)))</f>
        <v/>
      </c>
      <c r="AA75" s="300" t="str">
        <f t="shared" si="3"/>
        <v/>
      </c>
      <c r="AB75" s="298" t="str">
        <f>IF((SUMIF($G$21:$G$68,"介護従業者",AB21:AB68)+SUMIF($G$21:$G$68,"看護職員",AB21:AB68))=0,"",(SUMIF($G$21:$G$68,"介護従業者",AB21:AB68)+SUMIF($G$21:$G$68,"看護職員",AB21:AB68)))</f>
        <v/>
      </c>
      <c r="AC75" s="299" t="str">
        <f t="shared" si="3"/>
        <v/>
      </c>
      <c r="AD75" s="299" t="str">
        <f t="shared" si="3"/>
        <v/>
      </c>
      <c r="AE75" s="299" t="str">
        <f t="shared" si="3"/>
        <v/>
      </c>
      <c r="AF75" s="299" t="str">
        <f t="shared" si="3"/>
        <v/>
      </c>
      <c r="AG75" s="299" t="str">
        <f t="shared" si="3"/>
        <v/>
      </c>
      <c r="AH75" s="300" t="str">
        <f t="shared" si="3"/>
        <v/>
      </c>
      <c r="AI75" s="298" t="str">
        <f>IF((SUMIF($G$21:$G$68,"介護従業者",AI21:AI68)+SUMIF($G$21:$G$68,"看護職員",AI21:AI68))=0,"",(SUMIF($G$21:$G$68,"介護従業者",AI21:AI68)+SUMIF($G$21:$G$68,"看護職員",AI21:AI68)))</f>
        <v/>
      </c>
      <c r="AJ75" s="299" t="str">
        <f t="shared" si="3"/>
        <v/>
      </c>
      <c r="AK75" s="299" t="str">
        <f t="shared" si="3"/>
        <v/>
      </c>
      <c r="AL75" s="299" t="str">
        <f t="shared" si="3"/>
        <v/>
      </c>
      <c r="AM75" s="299" t="str">
        <f t="shared" si="3"/>
        <v/>
      </c>
      <c r="AN75" s="299" t="str">
        <f t="shared" si="3"/>
        <v/>
      </c>
      <c r="AO75" s="300" t="str">
        <f t="shared" si="3"/>
        <v/>
      </c>
      <c r="AP75" s="298" t="str">
        <f>IF((SUMIF($G$21:$G$68,"介護従業者",AP21:AP68)+SUMIF($G$21:$G$68,"看護職員",AP21:AP68))=0,"",(SUMIF($G$21:$G$68,"介護従業者",AP21:AP68)+SUMIF($G$21:$G$68,"看護職員",AP21:AP68)))</f>
        <v/>
      </c>
      <c r="AQ75" s="299" t="str">
        <f t="shared" si="3"/>
        <v/>
      </c>
      <c r="AR75" s="299" t="str">
        <f t="shared" si="3"/>
        <v/>
      </c>
      <c r="AS75" s="299" t="str">
        <f t="shared" si="3"/>
        <v/>
      </c>
      <c r="AT75" s="299" t="str">
        <f t="shared" si="3"/>
        <v/>
      </c>
      <c r="AU75" s="299" t="str">
        <f t="shared" si="3"/>
        <v/>
      </c>
      <c r="AV75" s="300" t="str">
        <f t="shared" si="3"/>
        <v/>
      </c>
      <c r="AW75" s="298" t="str">
        <f t="shared" ref="AW75:AY75" si="4">IF(SUMIF($G$21:$G$68,"介護従業者",AW21:AW68)=0,"",SUMIF($G$21:$G$68,"介護従業者",AW21:AW68))</f>
        <v/>
      </c>
      <c r="AX75" s="299" t="str">
        <f t="shared" si="4"/>
        <v/>
      </c>
      <c r="AY75" s="301" t="str">
        <f t="shared" si="4"/>
        <v/>
      </c>
      <c r="AZ75" s="641">
        <f>IF($BC$3="４週",SUM(U75:AV75),IF($BC$3="暦月",SUM(U75:AY75),""))</f>
        <v>0</v>
      </c>
      <c r="BA75" s="693"/>
      <c r="BB75" s="553"/>
      <c r="BC75" s="554"/>
      <c r="BD75" s="554"/>
      <c r="BE75" s="554"/>
      <c r="BF75" s="554"/>
      <c r="BG75" s="554"/>
      <c r="BH75" s="555"/>
    </row>
    <row r="76" spans="2:60" s="240" customFormat="1" ht="20.25" customHeight="1" x14ac:dyDescent="0.4">
      <c r="C76" s="241"/>
      <c r="D76" s="241"/>
      <c r="E76" s="241"/>
      <c r="F76" s="241"/>
      <c r="G76" s="241"/>
      <c r="BH76" s="277"/>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75:T75"/>
    <mergeCell ref="AZ75:BA75"/>
    <mergeCell ref="B69:T69"/>
    <mergeCell ref="AZ69:BA72"/>
    <mergeCell ref="BB69:BH75"/>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2"/>
  <conditionalFormatting sqref="U23:AY23">
    <cfRule type="expression" dxfId="62" priority="153">
      <formula>OR(U$69=$B22,U$70=$B22)</formula>
    </cfRule>
  </conditionalFormatting>
  <conditionalFormatting sqref="U26:AY26">
    <cfRule type="expression" dxfId="61" priority="143">
      <formula>OR(U$69=$B25,U$70=$B25)</formula>
    </cfRule>
  </conditionalFormatting>
  <conditionalFormatting sqref="U29:AY29">
    <cfRule type="expression" dxfId="60" priority="133">
      <formula>OR(U$69=$B28,U$70=$B28)</formula>
    </cfRule>
  </conditionalFormatting>
  <conditionalFormatting sqref="U32:AY32">
    <cfRule type="expression" dxfId="59" priority="123">
      <formula>OR(U$69=$B31,U$70=$B31)</formula>
    </cfRule>
  </conditionalFormatting>
  <conditionalFormatting sqref="U35:AY35">
    <cfRule type="expression" dxfId="58" priority="113">
      <formula>OR(U$69=$B34,U$70=$B34)</formula>
    </cfRule>
  </conditionalFormatting>
  <conditionalFormatting sqref="U38:AY38">
    <cfRule type="expression" dxfId="57" priority="103">
      <formula>OR(U$69=$B37,U$70=$B37)</formula>
    </cfRule>
  </conditionalFormatting>
  <conditionalFormatting sqref="U41:AY41">
    <cfRule type="expression" dxfId="56" priority="93">
      <formula>OR(U$69=$B40,U$70=$B40)</formula>
    </cfRule>
  </conditionalFormatting>
  <conditionalFormatting sqref="U44:AY44">
    <cfRule type="expression" dxfId="55" priority="83">
      <formula>OR(U$69=$B43,U$70=$B43)</formula>
    </cfRule>
  </conditionalFormatting>
  <conditionalFormatting sqref="U47:AY47">
    <cfRule type="expression" dxfId="54" priority="73">
      <formula>OR(U$69=$B46,U$70=$B46)</formula>
    </cfRule>
  </conditionalFormatting>
  <conditionalFormatting sqref="U50:AY50">
    <cfRule type="expression" dxfId="53" priority="63">
      <formula>OR(U$69=$B49,U$70=$B49)</formula>
    </cfRule>
  </conditionalFormatting>
  <conditionalFormatting sqref="U53:AY53">
    <cfRule type="expression" dxfId="52" priority="53">
      <formula>OR(U$69=$B52,U$70=$B52)</formula>
    </cfRule>
  </conditionalFormatting>
  <conditionalFormatting sqref="U56:AY56">
    <cfRule type="expression" dxfId="51" priority="43">
      <formula>OR(U$69=$B55,U$70=$B55)</formula>
    </cfRule>
  </conditionalFormatting>
  <conditionalFormatting sqref="U59:AY59">
    <cfRule type="expression" dxfId="50" priority="33">
      <formula>OR(U$69=$B58,U$70=$B58)</formula>
    </cfRule>
  </conditionalFormatting>
  <conditionalFormatting sqref="U62:AY62">
    <cfRule type="expression" dxfId="49" priority="23">
      <formula>OR(U$69=$B61,U$70=$B61)</formula>
    </cfRule>
  </conditionalFormatting>
  <conditionalFormatting sqref="U65:AY65">
    <cfRule type="expression" dxfId="48" priority="13">
      <formula>OR(U$69=$B64,U$70=$B64)</formula>
    </cfRule>
  </conditionalFormatting>
  <conditionalFormatting sqref="U68:AY68">
    <cfRule type="expression" dxfId="47" priority="3">
      <formula>OR(U$69=$B67,U$70=$B67)</formula>
    </cfRule>
  </conditionalFormatting>
  <conditionalFormatting sqref="U69:BA75">
    <cfRule type="expression" dxfId="46" priority="1">
      <formula>INDIRECT(ADDRESS(ROW(),COLUMN()))=TRUNC(INDIRECT(ADDRESS(ROW(),COLUMN())))</formula>
    </cfRule>
  </conditionalFormatting>
  <conditionalFormatting sqref="U22:BC23">
    <cfRule type="expression" dxfId="45" priority="152">
      <formula>INDIRECT(ADDRESS(ROW(),COLUMN()))=TRUNC(INDIRECT(ADDRESS(ROW(),COLUMN())))</formula>
    </cfRule>
  </conditionalFormatting>
  <conditionalFormatting sqref="U25:BC26">
    <cfRule type="expression" dxfId="44" priority="142">
      <formula>INDIRECT(ADDRESS(ROW(),COLUMN()))=TRUNC(INDIRECT(ADDRESS(ROW(),COLUMN())))</formula>
    </cfRule>
  </conditionalFormatting>
  <conditionalFormatting sqref="U28:BC29">
    <cfRule type="expression" dxfId="43" priority="132">
      <formula>INDIRECT(ADDRESS(ROW(),COLUMN()))=TRUNC(INDIRECT(ADDRESS(ROW(),COLUMN())))</formula>
    </cfRule>
  </conditionalFormatting>
  <conditionalFormatting sqref="U31:BC32">
    <cfRule type="expression" dxfId="42" priority="122">
      <formula>INDIRECT(ADDRESS(ROW(),COLUMN()))=TRUNC(INDIRECT(ADDRESS(ROW(),COLUMN())))</formula>
    </cfRule>
  </conditionalFormatting>
  <conditionalFormatting sqref="U34:BC35">
    <cfRule type="expression" dxfId="41" priority="112">
      <formula>INDIRECT(ADDRESS(ROW(),COLUMN()))=TRUNC(INDIRECT(ADDRESS(ROW(),COLUMN())))</formula>
    </cfRule>
  </conditionalFormatting>
  <conditionalFormatting sqref="U37:BC38">
    <cfRule type="expression" dxfId="40" priority="102">
      <formula>INDIRECT(ADDRESS(ROW(),COLUMN()))=TRUNC(INDIRECT(ADDRESS(ROW(),COLUMN())))</formula>
    </cfRule>
  </conditionalFormatting>
  <conditionalFormatting sqref="U40:BC41">
    <cfRule type="expression" dxfId="39" priority="92">
      <formula>INDIRECT(ADDRESS(ROW(),COLUMN()))=TRUNC(INDIRECT(ADDRESS(ROW(),COLUMN())))</formula>
    </cfRule>
  </conditionalFormatting>
  <conditionalFormatting sqref="U43:BC44">
    <cfRule type="expression" dxfId="38" priority="82">
      <formula>INDIRECT(ADDRESS(ROW(),COLUMN()))=TRUNC(INDIRECT(ADDRESS(ROW(),COLUMN())))</formula>
    </cfRule>
  </conditionalFormatting>
  <conditionalFormatting sqref="U46:BC47">
    <cfRule type="expression" dxfId="37" priority="72">
      <formula>INDIRECT(ADDRESS(ROW(),COLUMN()))=TRUNC(INDIRECT(ADDRESS(ROW(),COLUMN())))</formula>
    </cfRule>
  </conditionalFormatting>
  <conditionalFormatting sqref="U49:BC50">
    <cfRule type="expression" dxfId="36" priority="62">
      <formula>INDIRECT(ADDRESS(ROW(),COLUMN()))=TRUNC(INDIRECT(ADDRESS(ROW(),COLUMN())))</formula>
    </cfRule>
  </conditionalFormatting>
  <conditionalFormatting sqref="U52:BC53">
    <cfRule type="expression" dxfId="35" priority="52">
      <formula>INDIRECT(ADDRESS(ROW(),COLUMN()))=TRUNC(INDIRECT(ADDRESS(ROW(),COLUMN())))</formula>
    </cfRule>
  </conditionalFormatting>
  <conditionalFormatting sqref="U55:BC56">
    <cfRule type="expression" dxfId="34" priority="42">
      <formula>INDIRECT(ADDRESS(ROW(),COLUMN()))=TRUNC(INDIRECT(ADDRESS(ROW(),COLUMN())))</formula>
    </cfRule>
  </conditionalFormatting>
  <conditionalFormatting sqref="U58:BC59">
    <cfRule type="expression" dxfId="33" priority="32">
      <formula>INDIRECT(ADDRESS(ROW(),COLUMN()))=TRUNC(INDIRECT(ADDRESS(ROW(),COLUMN())))</formula>
    </cfRule>
  </conditionalFormatting>
  <conditionalFormatting sqref="U61:BC62">
    <cfRule type="expression" dxfId="32" priority="22">
      <formula>INDIRECT(ADDRESS(ROW(),COLUMN()))=TRUNC(INDIRECT(ADDRESS(ROW(),COLUMN())))</formula>
    </cfRule>
  </conditionalFormatting>
  <conditionalFormatting sqref="U64:BC65">
    <cfRule type="expression" dxfId="31" priority="12">
      <formula>INDIRECT(ADDRESS(ROW(),COLUMN()))=TRUNC(INDIRECT(ADDRESS(ROW(),COLUMN())))</formula>
    </cfRule>
  </conditionalFormatting>
  <conditionalFormatting sqref="U67:BC68">
    <cfRule type="expression" dxfId="30" priority="2">
      <formula>INDIRECT(ADDRESS(ROW(),COLUMN()))=TRUNC(INDIRECT(ADDRESS(ROW(),COLUMN())))</formula>
    </cfRule>
  </conditionalFormatting>
  <dataValidations count="10">
    <dataValidation allowBlank="1" showInputMessage="1" showErrorMessage="1" error="入力可能範囲　32～40" sqref="BC10" xr:uid="{878342E4-0B24-48E6-B8AC-B20E624EDD5E}"/>
    <dataValidation type="list" allowBlank="1" showInputMessage="1" sqref="U21:AY21 U24:AY24 U27:AY27 U30:AY30 U33:AY33 U36:AY36 U39:AY39 U42:AY42 U45:AY45 U48:AY48 U51:AY51 U54:AY54 U57:AY57 U60:AY60 U63:AY63 U66:AY66" xr:uid="{6136C029-94DD-47FC-8DD4-39B64F113473}">
      <formula1>シフト記号表</formula1>
    </dataValidation>
    <dataValidation type="list" errorStyle="warning" allowBlank="1" showInputMessage="1" error="リストにない場合のみ、入力してください。" sqref="I21:L68" xr:uid="{4CC1F75A-F399-45ED-8525-F2F16BCAACA7}">
      <formula1>INDIRECT(C21)</formula1>
    </dataValidation>
    <dataValidation type="list" allowBlank="1" showInputMessage="1" sqref="H21:H68" xr:uid="{12A89CFF-231E-4689-A96A-862258E38230}">
      <formula1>"A, B, C, D"</formula1>
    </dataValidation>
    <dataValidation type="list" allowBlank="1" showInputMessage="1" sqref="C21:E68" xr:uid="{5BFDB396-CEB9-4301-A3BC-72B6562EB54B}">
      <formula1>職種</formula1>
    </dataValidation>
    <dataValidation type="list" allowBlank="1" showInputMessage="1" showErrorMessage="1" sqref="BC3:BF3" xr:uid="{50C11BA7-93EF-4CDE-AAF2-9C21B03C9CA8}">
      <formula1>"４週,暦月"</formula1>
    </dataValidation>
    <dataValidation type="decimal" allowBlank="1" showInputMessage="1" showErrorMessage="1" error="入力可能範囲　32～40" sqref="AY6:AZ6" xr:uid="{B00515AC-1E09-46D3-AC1B-5E3C8E0E31FE}">
      <formula1>32</formula1>
      <formula2>40</formula2>
    </dataValidation>
    <dataValidation type="list" allowBlank="1" showInputMessage="1" showErrorMessage="1" sqref="AD3:AD4" xr:uid="{06A11151-FD24-42A8-B3B9-3D10E7799E9C}">
      <formula1>#REF!</formula1>
    </dataValidation>
    <dataValidation type="list" allowBlank="1" showInputMessage="1" showErrorMessage="1" sqref="BC4:BF4" xr:uid="{D63CD3B8-D40B-4E17-BC86-56E16E60ADEC}">
      <formula1>"予定,実績,予定・実績"</formula1>
    </dataValidation>
    <dataValidation type="list" allowBlank="1" showInputMessage="1" sqref="AR1:BG1" xr:uid="{8DDE8E98-9BB6-489F-8D09-D80D6DC3869D}">
      <formula1>#REF!</formula1>
    </dataValidation>
  </dataValidations>
  <printOptions horizontalCentered="1"/>
  <pageMargins left="0.15748031496062992" right="0.15748031496062992" top="0.39370078740157483" bottom="0.15748031496062992" header="0.15748031496062992" footer="0.15748031496062992"/>
  <pageSetup paperSize="9" scale="37" fitToHeight="0" orientation="landscape" r:id="rId1"/>
  <rowBreaks count="1" manualBreakCount="1">
    <brk id="7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A2B1-F378-41D7-9796-DCF417BD8E12}">
  <dimension ref="B1:AB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5" style="46" customWidth="1"/>
    <col min="14" max="14" width="15.625" style="46" customWidth="1"/>
    <col min="15" max="15" width="3.375" style="46" customWidth="1"/>
    <col min="16" max="16" width="15.625" style="46" customWidth="1"/>
    <col min="17" max="17" width="3.375" style="46" customWidth="1"/>
    <col min="18" max="18" width="15.625" style="46" customWidth="1"/>
    <col min="19" max="19" width="3.375" style="46" customWidth="1"/>
    <col min="20" max="20" width="15.625" style="46" customWidth="1"/>
    <col min="21" max="21" width="3.375" style="46" customWidth="1"/>
    <col min="22" max="22" width="15.625" style="46" customWidth="1"/>
    <col min="23" max="23" width="3.375" style="46" customWidth="1"/>
    <col min="24" max="24" width="15.625" style="46" customWidth="1"/>
    <col min="25" max="25" width="3.375" style="46" customWidth="1"/>
    <col min="26" max="26" width="15.625" style="46" customWidth="1"/>
    <col min="27" max="27" width="3.375" style="46" customWidth="1"/>
    <col min="28" max="28" width="50.625" style="46" customWidth="1"/>
    <col min="29" max="16384" width="9" style="46"/>
  </cols>
  <sheetData>
    <row r="1" spans="2:28" x14ac:dyDescent="0.4">
      <c r="B1" s="44" t="s">
        <v>31</v>
      </c>
    </row>
    <row r="2" spans="2:28" x14ac:dyDescent="0.4">
      <c r="B2" s="47" t="s">
        <v>32</v>
      </c>
      <c r="F2" s="48"/>
      <c r="J2" s="49"/>
    </row>
    <row r="3" spans="2:28" x14ac:dyDescent="0.4">
      <c r="B3" s="48" t="s">
        <v>87</v>
      </c>
      <c r="F3" s="49" t="s">
        <v>88</v>
      </c>
      <c r="J3" s="49"/>
    </row>
    <row r="4" spans="2:28" x14ac:dyDescent="0.4">
      <c r="B4" s="47"/>
      <c r="F4" s="420" t="s">
        <v>33</v>
      </c>
      <c r="G4" s="420"/>
      <c r="H4" s="420"/>
      <c r="I4" s="420"/>
      <c r="J4" s="420"/>
      <c r="K4" s="420"/>
      <c r="L4" s="420"/>
      <c r="N4" s="420" t="s">
        <v>218</v>
      </c>
      <c r="O4" s="420"/>
      <c r="P4" s="420"/>
      <c r="R4" s="420" t="s">
        <v>219</v>
      </c>
      <c r="S4" s="420"/>
      <c r="T4" s="420"/>
      <c r="U4" s="420"/>
      <c r="V4" s="420"/>
      <c r="W4" s="420"/>
      <c r="X4" s="420"/>
      <c r="Z4" s="278" t="s">
        <v>220</v>
      </c>
      <c r="AB4" s="420" t="s">
        <v>92</v>
      </c>
    </row>
    <row r="5" spans="2:28" x14ac:dyDescent="0.4">
      <c r="B5" s="45" t="s">
        <v>19</v>
      </c>
      <c r="C5" s="45" t="s">
        <v>4</v>
      </c>
      <c r="F5" s="45" t="s">
        <v>93</v>
      </c>
      <c r="G5" s="45"/>
      <c r="H5" s="45" t="s">
        <v>94</v>
      </c>
      <c r="J5" s="45" t="s">
        <v>34</v>
      </c>
      <c r="L5" s="45" t="s">
        <v>33</v>
      </c>
      <c r="N5" s="45" t="s">
        <v>165</v>
      </c>
      <c r="P5" s="45" t="s">
        <v>166</v>
      </c>
      <c r="R5" s="45" t="s">
        <v>165</v>
      </c>
      <c r="T5" s="45" t="s">
        <v>166</v>
      </c>
      <c r="V5" s="45" t="s">
        <v>34</v>
      </c>
      <c r="X5" s="45" t="s">
        <v>33</v>
      </c>
      <c r="Z5" s="279" t="s">
        <v>221</v>
      </c>
      <c r="AB5" s="420"/>
    </row>
    <row r="6" spans="2:28" x14ac:dyDescent="0.4">
      <c r="B6" s="50">
        <v>1</v>
      </c>
      <c r="C6" s="51" t="s">
        <v>37</v>
      </c>
      <c r="D6" s="52" t="str">
        <f>C6</f>
        <v>a</v>
      </c>
      <c r="E6" s="50" t="s">
        <v>16</v>
      </c>
      <c r="F6" s="53"/>
      <c r="G6" s="50" t="s">
        <v>17</v>
      </c>
      <c r="H6" s="53"/>
      <c r="I6" s="54" t="s">
        <v>36</v>
      </c>
      <c r="J6" s="53">
        <v>0</v>
      </c>
      <c r="K6" s="55" t="s">
        <v>2</v>
      </c>
      <c r="L6" s="56" t="str">
        <f>IF(OR(F6="",H6=""),"",(H6+IF(F6&gt;H6,1,0)-F6-J6)*24)</f>
        <v/>
      </c>
      <c r="N6" s="53">
        <v>0.29166666666666669</v>
      </c>
      <c r="O6" s="45" t="s">
        <v>17</v>
      </c>
      <c r="P6" s="53">
        <v>0.83333333333333337</v>
      </c>
      <c r="R6" s="192" t="str">
        <f t="shared" ref="R6:R22" si="0">IF(F6="","",IF(F6&lt;N6,N6,IF(F6&gt;=P6,"",F6)))</f>
        <v/>
      </c>
      <c r="S6" s="45" t="s">
        <v>17</v>
      </c>
      <c r="T6" s="192" t="str">
        <f t="shared" ref="T6:T22" si="1">IF(H6="","",IF(H6&gt;F6,IF(H6&lt;P6,H6,P6),P6))</f>
        <v/>
      </c>
      <c r="U6" s="280" t="s">
        <v>36</v>
      </c>
      <c r="V6" s="53">
        <v>0</v>
      </c>
      <c r="W6" s="46" t="s">
        <v>2</v>
      </c>
      <c r="X6" s="56" t="str">
        <f>IF(R6="","",IF((T6+IF(R6&gt;T6,1,0)-R6-V6)*24=0,"",(T6+IF(R6&gt;T6,1,0)-R6-V6)*24))</f>
        <v/>
      </c>
      <c r="Z6" s="56" t="str">
        <f>IF(X6="",L6,IF(OR(L6-X6=0,L6-X6&lt;0),"-",L6-X6))</f>
        <v/>
      </c>
      <c r="AB6" s="57"/>
    </row>
    <row r="7" spans="2:28" x14ac:dyDescent="0.4">
      <c r="B7" s="50">
        <v>2</v>
      </c>
      <c r="C7" s="51" t="s">
        <v>38</v>
      </c>
      <c r="D7" s="52" t="str">
        <f t="shared" ref="D7:D38" si="2">C7</f>
        <v>b</v>
      </c>
      <c r="E7" s="50" t="s">
        <v>16</v>
      </c>
      <c r="F7" s="53"/>
      <c r="G7" s="50" t="s">
        <v>17</v>
      </c>
      <c r="H7" s="53"/>
      <c r="I7" s="54" t="s">
        <v>36</v>
      </c>
      <c r="J7" s="53">
        <v>0</v>
      </c>
      <c r="K7" s="55" t="s">
        <v>2</v>
      </c>
      <c r="L7" s="56" t="str">
        <f>IF(OR(F7="",H7=""),"",(H7+IF(F7&gt;H7,1,0)-F7-J7)*24)</f>
        <v/>
      </c>
      <c r="N7" s="194">
        <f>$N$6</f>
        <v>0.29166666666666669</v>
      </c>
      <c r="O7" s="45" t="s">
        <v>17</v>
      </c>
      <c r="P7" s="194">
        <f>$P$6</f>
        <v>0.83333333333333337</v>
      </c>
      <c r="R7" s="192" t="str">
        <f t="shared" si="0"/>
        <v/>
      </c>
      <c r="S7" s="45" t="s">
        <v>17</v>
      </c>
      <c r="T7" s="192" t="str">
        <f t="shared" si="1"/>
        <v/>
      </c>
      <c r="U7" s="280" t="s">
        <v>36</v>
      </c>
      <c r="V7" s="53">
        <v>0</v>
      </c>
      <c r="W7" s="46" t="s">
        <v>2</v>
      </c>
      <c r="X7" s="56" t="str">
        <f>IF(R7="","",IF((T7+IF(R7&gt;T7,1,0)-R7-V7)*24=0,"",(T7+IF(R7&gt;T7,1,0)-R7-V7)*24))</f>
        <v/>
      </c>
      <c r="Z7" s="56" t="str">
        <f>IF(X7="",L7,IF(OR(L7-X7=0,L7-X7&lt;0),"-",L7-X7))</f>
        <v/>
      </c>
      <c r="AB7" s="57"/>
    </row>
    <row r="8" spans="2:28" x14ac:dyDescent="0.4">
      <c r="B8" s="50">
        <v>3</v>
      </c>
      <c r="C8" s="51" t="s">
        <v>39</v>
      </c>
      <c r="D8" s="52" t="str">
        <f t="shared" si="2"/>
        <v>c</v>
      </c>
      <c r="E8" s="50" t="s">
        <v>16</v>
      </c>
      <c r="F8" s="53"/>
      <c r="G8" s="50" t="s">
        <v>17</v>
      </c>
      <c r="H8" s="53"/>
      <c r="I8" s="54" t="s">
        <v>36</v>
      </c>
      <c r="J8" s="53">
        <v>0</v>
      </c>
      <c r="K8" s="55" t="s">
        <v>2</v>
      </c>
      <c r="L8" s="56" t="str">
        <f>IF(OR(F8="",H8=""),"",(H8+IF(F8&gt;H8,1,0)-F8-J8)*24)</f>
        <v/>
      </c>
      <c r="N8" s="194">
        <f t="shared" ref="N8:N22" si="3">$N$6</f>
        <v>0.29166666666666669</v>
      </c>
      <c r="O8" s="45" t="s">
        <v>17</v>
      </c>
      <c r="P8" s="194">
        <f t="shared" ref="P8:P22" si="4">$P$6</f>
        <v>0.83333333333333337</v>
      </c>
      <c r="R8" s="192" t="str">
        <f t="shared" si="0"/>
        <v/>
      </c>
      <c r="S8" s="45" t="s">
        <v>17</v>
      </c>
      <c r="T8" s="192" t="str">
        <f t="shared" si="1"/>
        <v/>
      </c>
      <c r="U8" s="280" t="s">
        <v>36</v>
      </c>
      <c r="V8" s="53">
        <v>0</v>
      </c>
      <c r="W8" s="46" t="s">
        <v>2</v>
      </c>
      <c r="X8" s="56" t="str">
        <f>IF(R8="","",IF((T8+IF(R8&gt;T8,1,0)-R8-V8)*24=0,"",(T8+IF(R8&gt;T8,1,0)-R8-V8)*24))</f>
        <v/>
      </c>
      <c r="Z8" s="56" t="str">
        <f>IF(X8="",L8,IF(OR(L8-X8=0,L8-X8&lt;0),"-",L8-X8))</f>
        <v/>
      </c>
      <c r="AB8" s="57"/>
    </row>
    <row r="9" spans="2:28" x14ac:dyDescent="0.4">
      <c r="B9" s="50">
        <v>4</v>
      </c>
      <c r="C9" s="51" t="s">
        <v>40</v>
      </c>
      <c r="D9" s="52" t="str">
        <f t="shared" si="2"/>
        <v>d</v>
      </c>
      <c r="E9" s="50" t="s">
        <v>16</v>
      </c>
      <c r="F9" s="53"/>
      <c r="G9" s="50" t="s">
        <v>17</v>
      </c>
      <c r="H9" s="53"/>
      <c r="I9" s="54" t="s">
        <v>36</v>
      </c>
      <c r="J9" s="53">
        <v>0</v>
      </c>
      <c r="K9" s="55" t="s">
        <v>2</v>
      </c>
      <c r="L9" s="56" t="str">
        <f>IF(OR(F9="",H9=""),"",(H9+IF(F9&gt;H9,1,0)-F9-J9)*24)</f>
        <v/>
      </c>
      <c r="N9" s="194">
        <f t="shared" si="3"/>
        <v>0.29166666666666669</v>
      </c>
      <c r="O9" s="45" t="s">
        <v>17</v>
      </c>
      <c r="P9" s="194">
        <f t="shared" si="4"/>
        <v>0.83333333333333337</v>
      </c>
      <c r="R9" s="192" t="str">
        <f t="shared" si="0"/>
        <v/>
      </c>
      <c r="S9" s="45" t="s">
        <v>17</v>
      </c>
      <c r="T9" s="192" t="str">
        <f t="shared" si="1"/>
        <v/>
      </c>
      <c r="U9" s="280" t="s">
        <v>36</v>
      </c>
      <c r="V9" s="53">
        <v>0</v>
      </c>
      <c r="W9" s="46" t="s">
        <v>2</v>
      </c>
      <c r="X9" s="56" t="str">
        <f>IF(R9="","",IF((T9+IF(R9&gt;T9,1,0)-R9-V9)*24=0,"",(T9+IF(R9&gt;T9,1,0)-R9-V9)*24))</f>
        <v/>
      </c>
      <c r="Z9" s="56" t="str">
        <f>IF(X9="",L9,IF(OR(L9-X9=0,L9-X9&lt;0),"-",L9-X9))</f>
        <v/>
      </c>
      <c r="AB9" s="57"/>
    </row>
    <row r="10" spans="2:28" x14ac:dyDescent="0.4">
      <c r="B10" s="50">
        <v>5</v>
      </c>
      <c r="C10" s="51" t="s">
        <v>41</v>
      </c>
      <c r="D10" s="52" t="str">
        <f t="shared" si="2"/>
        <v>e</v>
      </c>
      <c r="E10" s="50" t="s">
        <v>16</v>
      </c>
      <c r="F10" s="53"/>
      <c r="G10" s="50" t="s">
        <v>17</v>
      </c>
      <c r="H10" s="53"/>
      <c r="I10" s="54" t="s">
        <v>36</v>
      </c>
      <c r="J10" s="53">
        <v>0</v>
      </c>
      <c r="K10" s="55" t="s">
        <v>2</v>
      </c>
      <c r="L10" s="56" t="str">
        <f t="shared" ref="L10:L22" si="5">IF(OR(F10="",H10=""),"",(H10+IF(F10&gt;H10,1,0)-F10-J10)*24)</f>
        <v/>
      </c>
      <c r="N10" s="194">
        <f t="shared" si="3"/>
        <v>0.29166666666666669</v>
      </c>
      <c r="O10" s="45" t="s">
        <v>17</v>
      </c>
      <c r="P10" s="194">
        <f t="shared" si="4"/>
        <v>0.83333333333333337</v>
      </c>
      <c r="R10" s="192" t="str">
        <f t="shared" si="0"/>
        <v/>
      </c>
      <c r="S10" s="45" t="s">
        <v>17</v>
      </c>
      <c r="T10" s="192" t="str">
        <f t="shared" si="1"/>
        <v/>
      </c>
      <c r="U10" s="280" t="s">
        <v>36</v>
      </c>
      <c r="V10" s="53">
        <v>0</v>
      </c>
      <c r="W10" s="46" t="s">
        <v>2</v>
      </c>
      <c r="X10" s="56" t="str">
        <f t="shared" ref="X10:X22" si="6">IF(R10="","",IF((T10+IF(R10&gt;T10,1,0)-R10-V10)*24=0,"",(T10+IF(R10&gt;T10,1,0)-R10-V10)*24))</f>
        <v/>
      </c>
      <c r="Z10" s="56" t="str">
        <f t="shared" ref="Z10:Z22" si="7">IF(X10="",L10,IF(OR(L10-X10=0,L10-X10&lt;0),"-",L10-X10))</f>
        <v/>
      </c>
      <c r="AB10" s="57"/>
    </row>
    <row r="11" spans="2:28" x14ac:dyDescent="0.4">
      <c r="B11" s="50">
        <v>6</v>
      </c>
      <c r="C11" s="51" t="s">
        <v>42</v>
      </c>
      <c r="D11" s="52" t="str">
        <f t="shared" si="2"/>
        <v>f</v>
      </c>
      <c r="E11" s="50" t="s">
        <v>16</v>
      </c>
      <c r="F11" s="53"/>
      <c r="G11" s="50" t="s">
        <v>17</v>
      </c>
      <c r="H11" s="53"/>
      <c r="I11" s="54" t="s">
        <v>36</v>
      </c>
      <c r="J11" s="53">
        <v>0</v>
      </c>
      <c r="K11" s="55" t="s">
        <v>2</v>
      </c>
      <c r="L11" s="56" t="str">
        <f t="shared" si="5"/>
        <v/>
      </c>
      <c r="N11" s="194">
        <f t="shared" si="3"/>
        <v>0.29166666666666669</v>
      </c>
      <c r="O11" s="45" t="s">
        <v>17</v>
      </c>
      <c r="P11" s="194">
        <f t="shared" si="4"/>
        <v>0.83333333333333337</v>
      </c>
      <c r="R11" s="192" t="str">
        <f t="shared" si="0"/>
        <v/>
      </c>
      <c r="S11" s="45" t="s">
        <v>17</v>
      </c>
      <c r="T11" s="192" t="str">
        <f t="shared" si="1"/>
        <v/>
      </c>
      <c r="U11" s="280" t="s">
        <v>36</v>
      </c>
      <c r="V11" s="53">
        <v>0</v>
      </c>
      <c r="W11" s="46" t="s">
        <v>2</v>
      </c>
      <c r="X11" s="56" t="str">
        <f t="shared" si="6"/>
        <v/>
      </c>
      <c r="Z11" s="56" t="str">
        <f t="shared" si="7"/>
        <v/>
      </c>
      <c r="AB11" s="57"/>
    </row>
    <row r="12" spans="2:28" x14ac:dyDescent="0.4">
      <c r="B12" s="50">
        <v>7</v>
      </c>
      <c r="C12" s="51" t="s">
        <v>43</v>
      </c>
      <c r="D12" s="52" t="str">
        <f t="shared" si="2"/>
        <v>g</v>
      </c>
      <c r="E12" s="50" t="s">
        <v>16</v>
      </c>
      <c r="F12" s="53"/>
      <c r="G12" s="50" t="s">
        <v>17</v>
      </c>
      <c r="H12" s="53"/>
      <c r="I12" s="54" t="s">
        <v>36</v>
      </c>
      <c r="J12" s="53">
        <v>0</v>
      </c>
      <c r="K12" s="55" t="s">
        <v>2</v>
      </c>
      <c r="L12" s="56" t="str">
        <f t="shared" si="5"/>
        <v/>
      </c>
      <c r="N12" s="194">
        <f t="shared" si="3"/>
        <v>0.29166666666666669</v>
      </c>
      <c r="O12" s="45" t="s">
        <v>17</v>
      </c>
      <c r="P12" s="194">
        <f t="shared" si="4"/>
        <v>0.83333333333333337</v>
      </c>
      <c r="R12" s="192" t="str">
        <f t="shared" si="0"/>
        <v/>
      </c>
      <c r="S12" s="45" t="s">
        <v>17</v>
      </c>
      <c r="T12" s="192" t="str">
        <f t="shared" si="1"/>
        <v/>
      </c>
      <c r="U12" s="280" t="s">
        <v>36</v>
      </c>
      <c r="V12" s="53">
        <v>0</v>
      </c>
      <c r="W12" s="46" t="s">
        <v>2</v>
      </c>
      <c r="X12" s="56" t="str">
        <f t="shared" si="6"/>
        <v/>
      </c>
      <c r="Z12" s="56" t="str">
        <f t="shared" si="7"/>
        <v/>
      </c>
      <c r="AB12" s="57"/>
    </row>
    <row r="13" spans="2:28" x14ac:dyDescent="0.4">
      <c r="B13" s="50">
        <v>8</v>
      </c>
      <c r="C13" s="51" t="s">
        <v>44</v>
      </c>
      <c r="D13" s="52" t="str">
        <f t="shared" si="2"/>
        <v>h</v>
      </c>
      <c r="E13" s="50" t="s">
        <v>16</v>
      </c>
      <c r="F13" s="53"/>
      <c r="G13" s="50" t="s">
        <v>17</v>
      </c>
      <c r="H13" s="53"/>
      <c r="I13" s="54" t="s">
        <v>36</v>
      </c>
      <c r="J13" s="53">
        <v>0</v>
      </c>
      <c r="K13" s="55" t="s">
        <v>2</v>
      </c>
      <c r="L13" s="56" t="str">
        <f t="shared" si="5"/>
        <v/>
      </c>
      <c r="N13" s="194">
        <f t="shared" si="3"/>
        <v>0.29166666666666669</v>
      </c>
      <c r="O13" s="45" t="s">
        <v>17</v>
      </c>
      <c r="P13" s="194">
        <f t="shared" si="4"/>
        <v>0.83333333333333337</v>
      </c>
      <c r="R13" s="192" t="str">
        <f t="shared" si="0"/>
        <v/>
      </c>
      <c r="S13" s="45" t="s">
        <v>17</v>
      </c>
      <c r="T13" s="192" t="str">
        <f t="shared" si="1"/>
        <v/>
      </c>
      <c r="U13" s="280" t="s">
        <v>36</v>
      </c>
      <c r="V13" s="53">
        <v>0</v>
      </c>
      <c r="W13" s="46" t="s">
        <v>2</v>
      </c>
      <c r="X13" s="56" t="str">
        <f t="shared" si="6"/>
        <v/>
      </c>
      <c r="Z13" s="56" t="str">
        <f t="shared" si="7"/>
        <v/>
      </c>
      <c r="AB13" s="57"/>
    </row>
    <row r="14" spans="2:28" x14ac:dyDescent="0.4">
      <c r="B14" s="50">
        <v>9</v>
      </c>
      <c r="C14" s="51" t="s">
        <v>45</v>
      </c>
      <c r="D14" s="52" t="str">
        <f t="shared" si="2"/>
        <v>i</v>
      </c>
      <c r="E14" s="50" t="s">
        <v>16</v>
      </c>
      <c r="F14" s="53"/>
      <c r="G14" s="50" t="s">
        <v>17</v>
      </c>
      <c r="H14" s="53"/>
      <c r="I14" s="54" t="s">
        <v>36</v>
      </c>
      <c r="J14" s="53">
        <v>0</v>
      </c>
      <c r="K14" s="55" t="s">
        <v>2</v>
      </c>
      <c r="L14" s="56" t="str">
        <f t="shared" si="5"/>
        <v/>
      </c>
      <c r="N14" s="194">
        <f t="shared" si="3"/>
        <v>0.29166666666666669</v>
      </c>
      <c r="O14" s="45" t="s">
        <v>17</v>
      </c>
      <c r="P14" s="194">
        <f t="shared" si="4"/>
        <v>0.83333333333333337</v>
      </c>
      <c r="R14" s="192" t="str">
        <f t="shared" si="0"/>
        <v/>
      </c>
      <c r="S14" s="45" t="s">
        <v>17</v>
      </c>
      <c r="T14" s="192" t="str">
        <f t="shared" si="1"/>
        <v/>
      </c>
      <c r="U14" s="280" t="s">
        <v>36</v>
      </c>
      <c r="V14" s="53">
        <v>0</v>
      </c>
      <c r="W14" s="46" t="s">
        <v>2</v>
      </c>
      <c r="X14" s="56" t="str">
        <f t="shared" si="6"/>
        <v/>
      </c>
      <c r="Z14" s="56" t="str">
        <f t="shared" si="7"/>
        <v/>
      </c>
      <c r="AB14" s="57"/>
    </row>
    <row r="15" spans="2:28" x14ac:dyDescent="0.4">
      <c r="B15" s="50">
        <v>10</v>
      </c>
      <c r="C15" s="51" t="s">
        <v>46</v>
      </c>
      <c r="D15" s="52" t="str">
        <f t="shared" si="2"/>
        <v>j</v>
      </c>
      <c r="E15" s="50" t="s">
        <v>16</v>
      </c>
      <c r="F15" s="53"/>
      <c r="G15" s="50" t="s">
        <v>17</v>
      </c>
      <c r="H15" s="53"/>
      <c r="I15" s="54" t="s">
        <v>36</v>
      </c>
      <c r="J15" s="53">
        <v>0</v>
      </c>
      <c r="K15" s="55" t="s">
        <v>2</v>
      </c>
      <c r="L15" s="56" t="str">
        <f t="shared" si="5"/>
        <v/>
      </c>
      <c r="N15" s="194">
        <f t="shared" si="3"/>
        <v>0.29166666666666669</v>
      </c>
      <c r="O15" s="45" t="s">
        <v>17</v>
      </c>
      <c r="P15" s="194">
        <f t="shared" si="4"/>
        <v>0.83333333333333337</v>
      </c>
      <c r="R15" s="192" t="str">
        <f t="shared" si="0"/>
        <v/>
      </c>
      <c r="S15" s="45" t="s">
        <v>17</v>
      </c>
      <c r="T15" s="192" t="str">
        <f t="shared" si="1"/>
        <v/>
      </c>
      <c r="U15" s="280" t="s">
        <v>36</v>
      </c>
      <c r="V15" s="53">
        <v>0</v>
      </c>
      <c r="W15" s="46" t="s">
        <v>2</v>
      </c>
      <c r="X15" s="56" t="str">
        <f t="shared" si="6"/>
        <v/>
      </c>
      <c r="Z15" s="56" t="str">
        <f t="shared" si="7"/>
        <v/>
      </c>
      <c r="AB15" s="57"/>
    </row>
    <row r="16" spans="2:28" x14ac:dyDescent="0.4">
      <c r="B16" s="50">
        <v>11</v>
      </c>
      <c r="C16" s="51" t="s">
        <v>47</v>
      </c>
      <c r="D16" s="52" t="str">
        <f t="shared" si="2"/>
        <v>k</v>
      </c>
      <c r="E16" s="50" t="s">
        <v>16</v>
      </c>
      <c r="F16" s="53"/>
      <c r="G16" s="50" t="s">
        <v>17</v>
      </c>
      <c r="H16" s="53"/>
      <c r="I16" s="54" t="s">
        <v>36</v>
      </c>
      <c r="J16" s="53">
        <v>0</v>
      </c>
      <c r="K16" s="55" t="s">
        <v>2</v>
      </c>
      <c r="L16" s="56" t="str">
        <f t="shared" si="5"/>
        <v/>
      </c>
      <c r="N16" s="194">
        <f t="shared" si="3"/>
        <v>0.29166666666666669</v>
      </c>
      <c r="O16" s="45" t="s">
        <v>17</v>
      </c>
      <c r="P16" s="194">
        <f t="shared" si="4"/>
        <v>0.83333333333333337</v>
      </c>
      <c r="R16" s="192" t="str">
        <f t="shared" si="0"/>
        <v/>
      </c>
      <c r="S16" s="45" t="s">
        <v>17</v>
      </c>
      <c r="T16" s="192" t="str">
        <f t="shared" si="1"/>
        <v/>
      </c>
      <c r="U16" s="280" t="s">
        <v>36</v>
      </c>
      <c r="V16" s="53">
        <v>0</v>
      </c>
      <c r="W16" s="46" t="s">
        <v>2</v>
      </c>
      <c r="X16" s="56" t="str">
        <f t="shared" si="6"/>
        <v/>
      </c>
      <c r="Z16" s="56" t="str">
        <f t="shared" si="7"/>
        <v/>
      </c>
      <c r="AB16" s="57"/>
    </row>
    <row r="17" spans="2:28" x14ac:dyDescent="0.4">
      <c r="B17" s="50">
        <v>12</v>
      </c>
      <c r="C17" s="51" t="s">
        <v>48</v>
      </c>
      <c r="D17" s="52" t="str">
        <f t="shared" si="2"/>
        <v>l</v>
      </c>
      <c r="E17" s="50" t="s">
        <v>16</v>
      </c>
      <c r="F17" s="53"/>
      <c r="G17" s="50" t="s">
        <v>17</v>
      </c>
      <c r="H17" s="53"/>
      <c r="I17" s="54" t="s">
        <v>36</v>
      </c>
      <c r="J17" s="53">
        <v>0</v>
      </c>
      <c r="K17" s="55" t="s">
        <v>2</v>
      </c>
      <c r="L17" s="56" t="str">
        <f t="shared" si="5"/>
        <v/>
      </c>
      <c r="N17" s="194">
        <f t="shared" si="3"/>
        <v>0.29166666666666669</v>
      </c>
      <c r="O17" s="45" t="s">
        <v>17</v>
      </c>
      <c r="P17" s="194">
        <f t="shared" si="4"/>
        <v>0.83333333333333337</v>
      </c>
      <c r="R17" s="192" t="str">
        <f t="shared" si="0"/>
        <v/>
      </c>
      <c r="S17" s="45" t="s">
        <v>17</v>
      </c>
      <c r="T17" s="192" t="str">
        <f t="shared" si="1"/>
        <v/>
      </c>
      <c r="U17" s="280" t="s">
        <v>36</v>
      </c>
      <c r="V17" s="53">
        <v>0</v>
      </c>
      <c r="W17" s="46" t="s">
        <v>2</v>
      </c>
      <c r="X17" s="56" t="str">
        <f t="shared" si="6"/>
        <v/>
      </c>
      <c r="Z17" s="56" t="str">
        <f t="shared" si="7"/>
        <v/>
      </c>
      <c r="AB17" s="57"/>
    </row>
    <row r="18" spans="2:28" x14ac:dyDescent="0.4">
      <c r="B18" s="50">
        <v>13</v>
      </c>
      <c r="C18" s="51" t="s">
        <v>49</v>
      </c>
      <c r="D18" s="52" t="str">
        <f t="shared" si="2"/>
        <v>m</v>
      </c>
      <c r="E18" s="50" t="s">
        <v>16</v>
      </c>
      <c r="F18" s="53"/>
      <c r="G18" s="50" t="s">
        <v>17</v>
      </c>
      <c r="H18" s="53"/>
      <c r="I18" s="54" t="s">
        <v>36</v>
      </c>
      <c r="J18" s="53">
        <v>0</v>
      </c>
      <c r="K18" s="55" t="s">
        <v>2</v>
      </c>
      <c r="L18" s="56" t="str">
        <f t="shared" si="5"/>
        <v/>
      </c>
      <c r="N18" s="194">
        <f t="shared" si="3"/>
        <v>0.29166666666666669</v>
      </c>
      <c r="O18" s="45" t="s">
        <v>17</v>
      </c>
      <c r="P18" s="194">
        <f t="shared" si="4"/>
        <v>0.83333333333333337</v>
      </c>
      <c r="R18" s="192" t="str">
        <f t="shared" si="0"/>
        <v/>
      </c>
      <c r="S18" s="45" t="s">
        <v>17</v>
      </c>
      <c r="T18" s="192" t="str">
        <f t="shared" si="1"/>
        <v/>
      </c>
      <c r="U18" s="280" t="s">
        <v>36</v>
      </c>
      <c r="V18" s="53">
        <v>0</v>
      </c>
      <c r="W18" s="46" t="s">
        <v>2</v>
      </c>
      <c r="X18" s="56" t="str">
        <f t="shared" si="6"/>
        <v/>
      </c>
      <c r="Z18" s="56" t="str">
        <f t="shared" si="7"/>
        <v/>
      </c>
      <c r="AB18" s="57"/>
    </row>
    <row r="19" spans="2:28" x14ac:dyDescent="0.4">
      <c r="B19" s="50">
        <v>14</v>
      </c>
      <c r="C19" s="51" t="s">
        <v>50</v>
      </c>
      <c r="D19" s="52" t="str">
        <f t="shared" si="2"/>
        <v>n</v>
      </c>
      <c r="E19" s="50" t="s">
        <v>16</v>
      </c>
      <c r="F19" s="53"/>
      <c r="G19" s="50" t="s">
        <v>17</v>
      </c>
      <c r="H19" s="53"/>
      <c r="I19" s="54" t="s">
        <v>36</v>
      </c>
      <c r="J19" s="53">
        <v>0</v>
      </c>
      <c r="K19" s="55" t="s">
        <v>2</v>
      </c>
      <c r="L19" s="56" t="str">
        <f t="shared" si="5"/>
        <v/>
      </c>
      <c r="N19" s="194">
        <f t="shared" si="3"/>
        <v>0.29166666666666669</v>
      </c>
      <c r="O19" s="45" t="s">
        <v>17</v>
      </c>
      <c r="P19" s="194">
        <f t="shared" si="4"/>
        <v>0.83333333333333337</v>
      </c>
      <c r="R19" s="192" t="str">
        <f t="shared" si="0"/>
        <v/>
      </c>
      <c r="S19" s="45" t="s">
        <v>17</v>
      </c>
      <c r="T19" s="192" t="str">
        <f t="shared" si="1"/>
        <v/>
      </c>
      <c r="U19" s="280" t="s">
        <v>36</v>
      </c>
      <c r="V19" s="53">
        <v>0</v>
      </c>
      <c r="W19" s="46" t="s">
        <v>2</v>
      </c>
      <c r="X19" s="56" t="str">
        <f t="shared" si="6"/>
        <v/>
      </c>
      <c r="Z19" s="56" t="str">
        <f t="shared" si="7"/>
        <v/>
      </c>
      <c r="AB19" s="57"/>
    </row>
    <row r="20" spans="2:28" x14ac:dyDescent="0.4">
      <c r="B20" s="50">
        <v>15</v>
      </c>
      <c r="C20" s="51" t="s">
        <v>51</v>
      </c>
      <c r="D20" s="52" t="str">
        <f t="shared" si="2"/>
        <v>o</v>
      </c>
      <c r="E20" s="50" t="s">
        <v>16</v>
      </c>
      <c r="F20" s="53"/>
      <c r="G20" s="50" t="s">
        <v>17</v>
      </c>
      <c r="H20" s="53"/>
      <c r="I20" s="54" t="s">
        <v>36</v>
      </c>
      <c r="J20" s="53">
        <v>0</v>
      </c>
      <c r="K20" s="55" t="s">
        <v>2</v>
      </c>
      <c r="L20" s="56" t="str">
        <f t="shared" si="5"/>
        <v/>
      </c>
      <c r="N20" s="194">
        <f t="shared" si="3"/>
        <v>0.29166666666666669</v>
      </c>
      <c r="O20" s="45" t="s">
        <v>17</v>
      </c>
      <c r="P20" s="194">
        <f t="shared" si="4"/>
        <v>0.83333333333333337</v>
      </c>
      <c r="R20" s="192" t="str">
        <f t="shared" si="0"/>
        <v/>
      </c>
      <c r="S20" s="45" t="s">
        <v>17</v>
      </c>
      <c r="T20" s="192" t="str">
        <f t="shared" si="1"/>
        <v/>
      </c>
      <c r="U20" s="280" t="s">
        <v>36</v>
      </c>
      <c r="V20" s="53">
        <v>0</v>
      </c>
      <c r="W20" s="46" t="s">
        <v>2</v>
      </c>
      <c r="X20" s="56" t="str">
        <f t="shared" si="6"/>
        <v/>
      </c>
      <c r="Z20" s="56" t="str">
        <f t="shared" si="7"/>
        <v/>
      </c>
      <c r="AB20" s="57"/>
    </row>
    <row r="21" spans="2:28" x14ac:dyDescent="0.4">
      <c r="B21" s="50">
        <v>16</v>
      </c>
      <c r="C21" s="51" t="s">
        <v>52</v>
      </c>
      <c r="D21" s="52" t="str">
        <f t="shared" si="2"/>
        <v>p</v>
      </c>
      <c r="E21" s="50" t="s">
        <v>16</v>
      </c>
      <c r="F21" s="53"/>
      <c r="G21" s="50" t="s">
        <v>17</v>
      </c>
      <c r="H21" s="53"/>
      <c r="I21" s="54" t="s">
        <v>36</v>
      </c>
      <c r="J21" s="53">
        <v>0</v>
      </c>
      <c r="K21" s="55" t="s">
        <v>2</v>
      </c>
      <c r="L21" s="56" t="str">
        <f t="shared" si="5"/>
        <v/>
      </c>
      <c r="N21" s="194">
        <f t="shared" si="3"/>
        <v>0.29166666666666669</v>
      </c>
      <c r="O21" s="45" t="s">
        <v>17</v>
      </c>
      <c r="P21" s="194">
        <f t="shared" si="4"/>
        <v>0.83333333333333337</v>
      </c>
      <c r="R21" s="192" t="str">
        <f t="shared" si="0"/>
        <v/>
      </c>
      <c r="S21" s="45" t="s">
        <v>17</v>
      </c>
      <c r="T21" s="192" t="str">
        <f t="shared" si="1"/>
        <v/>
      </c>
      <c r="U21" s="280" t="s">
        <v>36</v>
      </c>
      <c r="V21" s="53">
        <v>0</v>
      </c>
      <c r="W21" s="46" t="s">
        <v>2</v>
      </c>
      <c r="X21" s="56" t="str">
        <f t="shared" si="6"/>
        <v/>
      </c>
      <c r="Z21" s="56" t="str">
        <f t="shared" si="7"/>
        <v/>
      </c>
      <c r="AB21" s="57"/>
    </row>
    <row r="22" spans="2:28" x14ac:dyDescent="0.4">
      <c r="B22" s="50">
        <v>17</v>
      </c>
      <c r="C22" s="51" t="s">
        <v>53</v>
      </c>
      <c r="D22" s="52" t="str">
        <f t="shared" si="2"/>
        <v>q</v>
      </c>
      <c r="E22" s="50" t="s">
        <v>16</v>
      </c>
      <c r="F22" s="53"/>
      <c r="G22" s="50" t="s">
        <v>17</v>
      </c>
      <c r="H22" s="53"/>
      <c r="I22" s="54" t="s">
        <v>36</v>
      </c>
      <c r="J22" s="53">
        <v>0</v>
      </c>
      <c r="K22" s="55" t="s">
        <v>2</v>
      </c>
      <c r="L22" s="56" t="str">
        <f t="shared" si="5"/>
        <v/>
      </c>
      <c r="N22" s="194">
        <f t="shared" si="3"/>
        <v>0.29166666666666669</v>
      </c>
      <c r="O22" s="45" t="s">
        <v>17</v>
      </c>
      <c r="P22" s="194">
        <f t="shared" si="4"/>
        <v>0.83333333333333337</v>
      </c>
      <c r="R22" s="192" t="str">
        <f t="shared" si="0"/>
        <v/>
      </c>
      <c r="S22" s="45" t="s">
        <v>17</v>
      </c>
      <c r="T22" s="192" t="str">
        <f t="shared" si="1"/>
        <v/>
      </c>
      <c r="U22" s="280" t="s">
        <v>36</v>
      </c>
      <c r="V22" s="53">
        <v>0</v>
      </c>
      <c r="W22" s="46" t="s">
        <v>2</v>
      </c>
      <c r="X22" s="56" t="str">
        <f t="shared" si="6"/>
        <v/>
      </c>
      <c r="Z22" s="56" t="str">
        <f t="shared" si="7"/>
        <v/>
      </c>
      <c r="AB22" s="57"/>
    </row>
    <row r="23" spans="2:28" x14ac:dyDescent="0.4">
      <c r="B23" s="50">
        <v>18</v>
      </c>
      <c r="C23" s="51" t="s">
        <v>54</v>
      </c>
      <c r="D23" s="52" t="str">
        <f t="shared" si="2"/>
        <v>r</v>
      </c>
      <c r="E23" s="50" t="s">
        <v>16</v>
      </c>
      <c r="F23" s="58"/>
      <c r="G23" s="50" t="s">
        <v>17</v>
      </c>
      <c r="H23" s="58"/>
      <c r="I23" s="54" t="s">
        <v>36</v>
      </c>
      <c r="J23" s="58"/>
      <c r="K23" s="55" t="s">
        <v>2</v>
      </c>
      <c r="L23" s="51">
        <v>1</v>
      </c>
      <c r="N23" s="281"/>
      <c r="O23" s="50" t="s">
        <v>17</v>
      </c>
      <c r="P23" s="281"/>
      <c r="Q23" s="55"/>
      <c r="R23" s="281"/>
      <c r="S23" s="50" t="s">
        <v>17</v>
      </c>
      <c r="T23" s="281"/>
      <c r="U23" s="54" t="s">
        <v>36</v>
      </c>
      <c r="V23" s="58"/>
      <c r="W23" s="55" t="s">
        <v>2</v>
      </c>
      <c r="X23" s="51">
        <v>1</v>
      </c>
      <c r="Y23" s="55"/>
      <c r="Z23" s="51" t="s">
        <v>35</v>
      </c>
      <c r="AB23" s="57"/>
    </row>
    <row r="24" spans="2:28" x14ac:dyDescent="0.4">
      <c r="B24" s="50">
        <v>19</v>
      </c>
      <c r="C24" s="51" t="s">
        <v>55</v>
      </c>
      <c r="D24" s="52" t="str">
        <f t="shared" si="2"/>
        <v>s</v>
      </c>
      <c r="E24" s="50" t="s">
        <v>16</v>
      </c>
      <c r="F24" s="58"/>
      <c r="G24" s="50" t="s">
        <v>17</v>
      </c>
      <c r="H24" s="58"/>
      <c r="I24" s="54" t="s">
        <v>36</v>
      </c>
      <c r="J24" s="58"/>
      <c r="K24" s="55" t="s">
        <v>2</v>
      </c>
      <c r="L24" s="51">
        <v>2</v>
      </c>
      <c r="N24" s="281"/>
      <c r="O24" s="50" t="s">
        <v>17</v>
      </c>
      <c r="P24" s="281"/>
      <c r="Q24" s="55"/>
      <c r="R24" s="281"/>
      <c r="S24" s="50" t="s">
        <v>17</v>
      </c>
      <c r="T24" s="281"/>
      <c r="U24" s="54" t="s">
        <v>36</v>
      </c>
      <c r="V24" s="58"/>
      <c r="W24" s="55" t="s">
        <v>2</v>
      </c>
      <c r="X24" s="51">
        <v>2</v>
      </c>
      <c r="Y24" s="55"/>
      <c r="Z24" s="51" t="s">
        <v>35</v>
      </c>
      <c r="AB24" s="57"/>
    </row>
    <row r="25" spans="2:28" x14ac:dyDescent="0.4">
      <c r="B25" s="50">
        <v>20</v>
      </c>
      <c r="C25" s="51" t="s">
        <v>56</v>
      </c>
      <c r="D25" s="52" t="str">
        <f t="shared" si="2"/>
        <v>t</v>
      </c>
      <c r="E25" s="50" t="s">
        <v>16</v>
      </c>
      <c r="F25" s="58"/>
      <c r="G25" s="50" t="s">
        <v>17</v>
      </c>
      <c r="H25" s="58"/>
      <c r="I25" s="54" t="s">
        <v>36</v>
      </c>
      <c r="J25" s="58"/>
      <c r="K25" s="55" t="s">
        <v>2</v>
      </c>
      <c r="L25" s="51">
        <v>3</v>
      </c>
      <c r="N25" s="281"/>
      <c r="O25" s="50" t="s">
        <v>17</v>
      </c>
      <c r="P25" s="281"/>
      <c r="Q25" s="55"/>
      <c r="R25" s="281"/>
      <c r="S25" s="50" t="s">
        <v>17</v>
      </c>
      <c r="T25" s="281"/>
      <c r="U25" s="54" t="s">
        <v>36</v>
      </c>
      <c r="V25" s="58"/>
      <c r="W25" s="55" t="s">
        <v>2</v>
      </c>
      <c r="X25" s="51">
        <v>3</v>
      </c>
      <c r="Y25" s="55"/>
      <c r="Z25" s="51" t="s">
        <v>35</v>
      </c>
      <c r="AB25" s="57"/>
    </row>
    <row r="26" spans="2:28" x14ac:dyDescent="0.4">
      <c r="B26" s="50">
        <v>21</v>
      </c>
      <c r="C26" s="51" t="s">
        <v>57</v>
      </c>
      <c r="D26" s="52" t="str">
        <f t="shared" si="2"/>
        <v>u</v>
      </c>
      <c r="E26" s="50" t="s">
        <v>16</v>
      </c>
      <c r="F26" s="58"/>
      <c r="G26" s="50" t="s">
        <v>17</v>
      </c>
      <c r="H26" s="58"/>
      <c r="I26" s="54" t="s">
        <v>36</v>
      </c>
      <c r="J26" s="58"/>
      <c r="K26" s="55" t="s">
        <v>2</v>
      </c>
      <c r="L26" s="51">
        <v>4</v>
      </c>
      <c r="N26" s="281"/>
      <c r="O26" s="50" t="s">
        <v>17</v>
      </c>
      <c r="P26" s="281"/>
      <c r="Q26" s="55"/>
      <c r="R26" s="281"/>
      <c r="S26" s="50" t="s">
        <v>17</v>
      </c>
      <c r="T26" s="281"/>
      <c r="U26" s="54" t="s">
        <v>36</v>
      </c>
      <c r="V26" s="58"/>
      <c r="W26" s="55" t="s">
        <v>2</v>
      </c>
      <c r="X26" s="51">
        <v>4</v>
      </c>
      <c r="Y26" s="55"/>
      <c r="Z26" s="51" t="s">
        <v>35</v>
      </c>
      <c r="AB26" s="57"/>
    </row>
    <row r="27" spans="2:28" x14ac:dyDescent="0.4">
      <c r="B27" s="50">
        <v>22</v>
      </c>
      <c r="C27" s="51" t="s">
        <v>58</v>
      </c>
      <c r="D27" s="52" t="str">
        <f t="shared" si="2"/>
        <v>v</v>
      </c>
      <c r="E27" s="50" t="s">
        <v>16</v>
      </c>
      <c r="F27" s="58"/>
      <c r="G27" s="50" t="s">
        <v>17</v>
      </c>
      <c r="H27" s="58"/>
      <c r="I27" s="54" t="s">
        <v>36</v>
      </c>
      <c r="J27" s="58"/>
      <c r="K27" s="55" t="s">
        <v>2</v>
      </c>
      <c r="L27" s="51">
        <v>5</v>
      </c>
      <c r="N27" s="281"/>
      <c r="O27" s="50" t="s">
        <v>17</v>
      </c>
      <c r="P27" s="281"/>
      <c r="Q27" s="55"/>
      <c r="R27" s="281"/>
      <c r="S27" s="50" t="s">
        <v>17</v>
      </c>
      <c r="T27" s="281"/>
      <c r="U27" s="54" t="s">
        <v>36</v>
      </c>
      <c r="V27" s="58"/>
      <c r="W27" s="55" t="s">
        <v>2</v>
      </c>
      <c r="X27" s="51">
        <v>5</v>
      </c>
      <c r="Y27" s="55"/>
      <c r="Z27" s="51" t="s">
        <v>35</v>
      </c>
      <c r="AB27" s="57"/>
    </row>
    <row r="28" spans="2:28" x14ac:dyDescent="0.4">
      <c r="B28" s="50">
        <v>23</v>
      </c>
      <c r="C28" s="51" t="s">
        <v>59</v>
      </c>
      <c r="D28" s="52" t="str">
        <f t="shared" si="2"/>
        <v>w</v>
      </c>
      <c r="E28" s="50" t="s">
        <v>16</v>
      </c>
      <c r="F28" s="58"/>
      <c r="G28" s="50" t="s">
        <v>17</v>
      </c>
      <c r="H28" s="58"/>
      <c r="I28" s="54" t="s">
        <v>36</v>
      </c>
      <c r="J28" s="58"/>
      <c r="K28" s="55" t="s">
        <v>2</v>
      </c>
      <c r="L28" s="51">
        <v>6</v>
      </c>
      <c r="N28" s="281"/>
      <c r="O28" s="50" t="s">
        <v>17</v>
      </c>
      <c r="P28" s="281"/>
      <c r="Q28" s="55"/>
      <c r="R28" s="281"/>
      <c r="S28" s="50" t="s">
        <v>17</v>
      </c>
      <c r="T28" s="281"/>
      <c r="U28" s="54" t="s">
        <v>36</v>
      </c>
      <c r="V28" s="58"/>
      <c r="W28" s="55" t="s">
        <v>2</v>
      </c>
      <c r="X28" s="51">
        <v>6</v>
      </c>
      <c r="Y28" s="55"/>
      <c r="Z28" s="51" t="s">
        <v>35</v>
      </c>
      <c r="AB28" s="57"/>
    </row>
    <row r="29" spans="2:28" x14ac:dyDescent="0.4">
      <c r="B29" s="50">
        <v>24</v>
      </c>
      <c r="C29" s="51" t="s">
        <v>60</v>
      </c>
      <c r="D29" s="52" t="str">
        <f t="shared" si="2"/>
        <v>x</v>
      </c>
      <c r="E29" s="50" t="s">
        <v>16</v>
      </c>
      <c r="F29" s="58"/>
      <c r="G29" s="50" t="s">
        <v>17</v>
      </c>
      <c r="H29" s="58"/>
      <c r="I29" s="54" t="s">
        <v>36</v>
      </c>
      <c r="J29" s="58"/>
      <c r="K29" s="55" t="s">
        <v>2</v>
      </c>
      <c r="L29" s="51">
        <v>7</v>
      </c>
      <c r="N29" s="281"/>
      <c r="O29" s="50" t="s">
        <v>17</v>
      </c>
      <c r="P29" s="281"/>
      <c r="Q29" s="55"/>
      <c r="R29" s="281"/>
      <c r="S29" s="50" t="s">
        <v>17</v>
      </c>
      <c r="T29" s="281"/>
      <c r="U29" s="54" t="s">
        <v>36</v>
      </c>
      <c r="V29" s="58"/>
      <c r="W29" s="55" t="s">
        <v>2</v>
      </c>
      <c r="X29" s="51">
        <v>7</v>
      </c>
      <c r="Y29" s="55"/>
      <c r="Z29" s="51" t="s">
        <v>35</v>
      </c>
      <c r="AB29" s="57"/>
    </row>
    <row r="30" spans="2:28" x14ac:dyDescent="0.4">
      <c r="B30" s="50">
        <v>25</v>
      </c>
      <c r="C30" s="51" t="s">
        <v>61</v>
      </c>
      <c r="D30" s="52" t="str">
        <f t="shared" si="2"/>
        <v>y</v>
      </c>
      <c r="E30" s="50" t="s">
        <v>16</v>
      </c>
      <c r="F30" s="58"/>
      <c r="G30" s="50" t="s">
        <v>17</v>
      </c>
      <c r="H30" s="58"/>
      <c r="I30" s="54" t="s">
        <v>36</v>
      </c>
      <c r="J30" s="58"/>
      <c r="K30" s="55" t="s">
        <v>2</v>
      </c>
      <c r="L30" s="51">
        <v>8</v>
      </c>
      <c r="N30" s="281"/>
      <c r="O30" s="50" t="s">
        <v>17</v>
      </c>
      <c r="P30" s="281"/>
      <c r="Q30" s="55"/>
      <c r="R30" s="281"/>
      <c r="S30" s="50" t="s">
        <v>17</v>
      </c>
      <c r="T30" s="281"/>
      <c r="U30" s="54" t="s">
        <v>36</v>
      </c>
      <c r="V30" s="58"/>
      <c r="W30" s="55" t="s">
        <v>2</v>
      </c>
      <c r="X30" s="51">
        <v>8</v>
      </c>
      <c r="Y30" s="55"/>
      <c r="Z30" s="51" t="s">
        <v>35</v>
      </c>
      <c r="AB30" s="57"/>
    </row>
    <row r="31" spans="2:28" x14ac:dyDescent="0.4">
      <c r="B31" s="50">
        <v>26</v>
      </c>
      <c r="C31" s="51" t="s">
        <v>62</v>
      </c>
      <c r="D31" s="52" t="str">
        <f t="shared" si="2"/>
        <v>z</v>
      </c>
      <c r="E31" s="50" t="s">
        <v>16</v>
      </c>
      <c r="F31" s="58"/>
      <c r="G31" s="50" t="s">
        <v>17</v>
      </c>
      <c r="H31" s="58"/>
      <c r="I31" s="54" t="s">
        <v>36</v>
      </c>
      <c r="J31" s="58"/>
      <c r="K31" s="55" t="s">
        <v>2</v>
      </c>
      <c r="L31" s="51">
        <v>1</v>
      </c>
      <c r="N31" s="281"/>
      <c r="O31" s="50" t="s">
        <v>17</v>
      </c>
      <c r="P31" s="281"/>
      <c r="Q31" s="55"/>
      <c r="R31" s="281"/>
      <c r="S31" s="50" t="s">
        <v>17</v>
      </c>
      <c r="T31" s="281"/>
      <c r="U31" s="54" t="s">
        <v>36</v>
      </c>
      <c r="V31" s="58"/>
      <c r="W31" s="55" t="s">
        <v>2</v>
      </c>
      <c r="X31" s="51" t="s">
        <v>35</v>
      </c>
      <c r="Y31" s="55"/>
      <c r="Z31" s="51">
        <v>1</v>
      </c>
      <c r="AB31" s="57"/>
    </row>
    <row r="32" spans="2:28" x14ac:dyDescent="0.4">
      <c r="B32" s="50">
        <v>27</v>
      </c>
      <c r="C32" s="51" t="s">
        <v>60</v>
      </c>
      <c r="D32" s="52" t="str">
        <f t="shared" si="2"/>
        <v>x</v>
      </c>
      <c r="E32" s="50" t="s">
        <v>16</v>
      </c>
      <c r="F32" s="58"/>
      <c r="G32" s="50" t="s">
        <v>17</v>
      </c>
      <c r="H32" s="58"/>
      <c r="I32" s="54" t="s">
        <v>36</v>
      </c>
      <c r="J32" s="58"/>
      <c r="K32" s="55" t="s">
        <v>2</v>
      </c>
      <c r="L32" s="51">
        <v>2</v>
      </c>
      <c r="N32" s="281"/>
      <c r="O32" s="50" t="s">
        <v>17</v>
      </c>
      <c r="P32" s="281"/>
      <c r="Q32" s="55"/>
      <c r="R32" s="281"/>
      <c r="S32" s="50" t="s">
        <v>17</v>
      </c>
      <c r="T32" s="281"/>
      <c r="U32" s="54" t="s">
        <v>36</v>
      </c>
      <c r="V32" s="58"/>
      <c r="W32" s="55" t="s">
        <v>2</v>
      </c>
      <c r="X32" s="51" t="s">
        <v>35</v>
      </c>
      <c r="Y32" s="55"/>
      <c r="Z32" s="51">
        <v>2</v>
      </c>
      <c r="AB32" s="57"/>
    </row>
    <row r="33" spans="2:28" x14ac:dyDescent="0.4">
      <c r="B33" s="50">
        <v>28</v>
      </c>
      <c r="C33" s="51" t="s">
        <v>63</v>
      </c>
      <c r="D33" s="52" t="str">
        <f t="shared" si="2"/>
        <v>aa</v>
      </c>
      <c r="E33" s="50" t="s">
        <v>16</v>
      </c>
      <c r="F33" s="58"/>
      <c r="G33" s="50" t="s">
        <v>17</v>
      </c>
      <c r="H33" s="58"/>
      <c r="I33" s="54" t="s">
        <v>36</v>
      </c>
      <c r="J33" s="58"/>
      <c r="K33" s="55" t="s">
        <v>2</v>
      </c>
      <c r="L33" s="51">
        <v>3</v>
      </c>
      <c r="N33" s="281"/>
      <c r="O33" s="50" t="s">
        <v>17</v>
      </c>
      <c r="P33" s="281"/>
      <c r="Q33" s="55"/>
      <c r="R33" s="281"/>
      <c r="S33" s="50" t="s">
        <v>17</v>
      </c>
      <c r="T33" s="281"/>
      <c r="U33" s="54" t="s">
        <v>36</v>
      </c>
      <c r="V33" s="58"/>
      <c r="W33" s="55" t="s">
        <v>2</v>
      </c>
      <c r="X33" s="51" t="s">
        <v>35</v>
      </c>
      <c r="Y33" s="55"/>
      <c r="Z33" s="51">
        <v>3</v>
      </c>
      <c r="AB33" s="57"/>
    </row>
    <row r="34" spans="2:28" x14ac:dyDescent="0.4">
      <c r="B34" s="50">
        <v>29</v>
      </c>
      <c r="C34" s="51" t="s">
        <v>64</v>
      </c>
      <c r="D34" s="52" t="str">
        <f t="shared" si="2"/>
        <v>ab</v>
      </c>
      <c r="E34" s="50" t="s">
        <v>16</v>
      </c>
      <c r="F34" s="58"/>
      <c r="G34" s="50" t="s">
        <v>17</v>
      </c>
      <c r="H34" s="58"/>
      <c r="I34" s="54" t="s">
        <v>36</v>
      </c>
      <c r="J34" s="58"/>
      <c r="K34" s="55" t="s">
        <v>2</v>
      </c>
      <c r="L34" s="51">
        <v>4</v>
      </c>
      <c r="N34" s="281"/>
      <c r="O34" s="50" t="s">
        <v>17</v>
      </c>
      <c r="P34" s="281"/>
      <c r="Q34" s="55"/>
      <c r="R34" s="281"/>
      <c r="S34" s="50" t="s">
        <v>17</v>
      </c>
      <c r="T34" s="281"/>
      <c r="U34" s="54" t="s">
        <v>36</v>
      </c>
      <c r="V34" s="58"/>
      <c r="W34" s="55" t="s">
        <v>2</v>
      </c>
      <c r="X34" s="51" t="s">
        <v>35</v>
      </c>
      <c r="Y34" s="55"/>
      <c r="Z34" s="51">
        <v>4</v>
      </c>
      <c r="AB34" s="57"/>
    </row>
    <row r="35" spans="2:28" x14ac:dyDescent="0.4">
      <c r="B35" s="50">
        <v>30</v>
      </c>
      <c r="C35" s="51" t="s">
        <v>65</v>
      </c>
      <c r="D35" s="52" t="str">
        <f t="shared" si="2"/>
        <v>ac</v>
      </c>
      <c r="E35" s="50" t="s">
        <v>16</v>
      </c>
      <c r="F35" s="58"/>
      <c r="G35" s="50" t="s">
        <v>17</v>
      </c>
      <c r="H35" s="58"/>
      <c r="I35" s="54" t="s">
        <v>36</v>
      </c>
      <c r="J35" s="58"/>
      <c r="K35" s="55" t="s">
        <v>2</v>
      </c>
      <c r="L35" s="51">
        <v>5</v>
      </c>
      <c r="N35" s="281"/>
      <c r="O35" s="50" t="s">
        <v>17</v>
      </c>
      <c r="P35" s="281"/>
      <c r="Q35" s="55"/>
      <c r="R35" s="281"/>
      <c r="S35" s="50" t="s">
        <v>17</v>
      </c>
      <c r="T35" s="281"/>
      <c r="U35" s="54" t="s">
        <v>36</v>
      </c>
      <c r="V35" s="58"/>
      <c r="W35" s="55" t="s">
        <v>2</v>
      </c>
      <c r="X35" s="51" t="s">
        <v>35</v>
      </c>
      <c r="Y35" s="55"/>
      <c r="Z35" s="51">
        <v>5</v>
      </c>
      <c r="AB35" s="57"/>
    </row>
    <row r="36" spans="2:28" x14ac:dyDescent="0.4">
      <c r="B36" s="50">
        <v>31</v>
      </c>
      <c r="C36" s="51" t="s">
        <v>66</v>
      </c>
      <c r="D36" s="52" t="str">
        <f t="shared" si="2"/>
        <v>ad</v>
      </c>
      <c r="E36" s="50" t="s">
        <v>16</v>
      </c>
      <c r="F36" s="58"/>
      <c r="G36" s="50" t="s">
        <v>17</v>
      </c>
      <c r="H36" s="58"/>
      <c r="I36" s="54" t="s">
        <v>36</v>
      </c>
      <c r="J36" s="58"/>
      <c r="K36" s="55" t="s">
        <v>2</v>
      </c>
      <c r="L36" s="51">
        <v>6</v>
      </c>
      <c r="N36" s="281"/>
      <c r="O36" s="50" t="s">
        <v>17</v>
      </c>
      <c r="P36" s="281"/>
      <c r="Q36" s="55"/>
      <c r="R36" s="281"/>
      <c r="S36" s="50" t="s">
        <v>17</v>
      </c>
      <c r="T36" s="281"/>
      <c r="U36" s="54" t="s">
        <v>36</v>
      </c>
      <c r="V36" s="58"/>
      <c r="W36" s="55" t="s">
        <v>2</v>
      </c>
      <c r="X36" s="51" t="s">
        <v>35</v>
      </c>
      <c r="Y36" s="55"/>
      <c r="Z36" s="51">
        <v>6</v>
      </c>
      <c r="AB36" s="57"/>
    </row>
    <row r="37" spans="2:28" x14ac:dyDescent="0.4">
      <c r="B37" s="50">
        <v>32</v>
      </c>
      <c r="C37" s="51" t="s">
        <v>67</v>
      </c>
      <c r="D37" s="52" t="str">
        <f t="shared" si="2"/>
        <v>ae</v>
      </c>
      <c r="E37" s="50" t="s">
        <v>16</v>
      </c>
      <c r="F37" s="58"/>
      <c r="G37" s="50" t="s">
        <v>17</v>
      </c>
      <c r="H37" s="58"/>
      <c r="I37" s="54" t="s">
        <v>36</v>
      </c>
      <c r="J37" s="58"/>
      <c r="K37" s="55" t="s">
        <v>2</v>
      </c>
      <c r="L37" s="51">
        <v>7</v>
      </c>
      <c r="N37" s="281"/>
      <c r="O37" s="50" t="s">
        <v>17</v>
      </c>
      <c r="P37" s="281"/>
      <c r="Q37" s="55"/>
      <c r="R37" s="281"/>
      <c r="S37" s="50" t="s">
        <v>17</v>
      </c>
      <c r="T37" s="281"/>
      <c r="U37" s="54" t="s">
        <v>36</v>
      </c>
      <c r="V37" s="58"/>
      <c r="W37" s="55" t="s">
        <v>2</v>
      </c>
      <c r="X37" s="51" t="s">
        <v>35</v>
      </c>
      <c r="Y37" s="55"/>
      <c r="Z37" s="51">
        <v>7</v>
      </c>
      <c r="AB37" s="57"/>
    </row>
    <row r="38" spans="2:28" x14ac:dyDescent="0.4">
      <c r="B38" s="50">
        <v>33</v>
      </c>
      <c r="C38" s="51" t="s">
        <v>68</v>
      </c>
      <c r="D38" s="52" t="str">
        <f t="shared" si="2"/>
        <v>af</v>
      </c>
      <c r="E38" s="50" t="s">
        <v>16</v>
      </c>
      <c r="F38" s="58"/>
      <c r="G38" s="50" t="s">
        <v>17</v>
      </c>
      <c r="H38" s="58"/>
      <c r="I38" s="54" t="s">
        <v>36</v>
      </c>
      <c r="J38" s="58"/>
      <c r="K38" s="55" t="s">
        <v>2</v>
      </c>
      <c r="L38" s="51">
        <v>8</v>
      </c>
      <c r="N38" s="281"/>
      <c r="O38" s="50" t="s">
        <v>17</v>
      </c>
      <c r="P38" s="281"/>
      <c r="Q38" s="55"/>
      <c r="R38" s="281"/>
      <c r="S38" s="50" t="s">
        <v>17</v>
      </c>
      <c r="T38" s="281"/>
      <c r="U38" s="54" t="s">
        <v>36</v>
      </c>
      <c r="V38" s="58"/>
      <c r="W38" s="55" t="s">
        <v>2</v>
      </c>
      <c r="X38" s="51" t="s">
        <v>35</v>
      </c>
      <c r="Y38" s="55"/>
      <c r="Z38" s="51">
        <v>8</v>
      </c>
      <c r="AB38" s="57"/>
    </row>
    <row r="39" spans="2:28" x14ac:dyDescent="0.4">
      <c r="B39" s="50">
        <v>34</v>
      </c>
      <c r="C39" s="59" t="s">
        <v>70</v>
      </c>
      <c r="D39" s="52"/>
      <c r="E39" s="50" t="s">
        <v>16</v>
      </c>
      <c r="F39" s="53"/>
      <c r="G39" s="50" t="s">
        <v>17</v>
      </c>
      <c r="H39" s="53"/>
      <c r="I39" s="54" t="s">
        <v>36</v>
      </c>
      <c r="J39" s="53">
        <v>0</v>
      </c>
      <c r="K39" s="55" t="s">
        <v>2</v>
      </c>
      <c r="L39" s="56" t="str">
        <f t="shared" ref="L39:L40" si="8">IF(OR(F39="",H39=""),"",(H39+IF(F39&gt;H39,1,0)-F39-J39)*24)</f>
        <v/>
      </c>
      <c r="N39" s="194">
        <f t="shared" ref="N39:N46" si="9">$N$6</f>
        <v>0.29166666666666669</v>
      </c>
      <c r="O39" s="45" t="s">
        <v>17</v>
      </c>
      <c r="P39" s="194">
        <f t="shared" ref="P39:P46" si="10">$P$6</f>
        <v>0.83333333333333337</v>
      </c>
      <c r="R39" s="192" t="str">
        <f t="shared" ref="R39:R47" si="11">IF(F39="","",IF(F39&lt;N39,N39,IF(F39&gt;=P39,"",F39)))</f>
        <v/>
      </c>
      <c r="S39" s="45" t="s">
        <v>17</v>
      </c>
      <c r="T39" s="192" t="str">
        <f t="shared" ref="T39:T47" si="12">IF(H39="","",IF(H39&gt;F39,IF(H39&lt;P39,H39,P39),P39))</f>
        <v/>
      </c>
      <c r="U39" s="280" t="s">
        <v>36</v>
      </c>
      <c r="V39" s="53">
        <v>0</v>
      </c>
      <c r="W39" s="46" t="s">
        <v>2</v>
      </c>
      <c r="X39" s="56" t="str">
        <f t="shared" ref="X39:X40" si="13">IF(R39="","",IF((T39+IF(R39&gt;T39,1,0)-R39-V39)*24=0,"",(T39+IF(R39&gt;T39,1,0)-R39-V39)*24))</f>
        <v/>
      </c>
      <c r="Z39" s="56" t="str">
        <f t="shared" ref="Z39:Z40" si="14">IF(X39="",L39,IF(OR(L39-X39=0,L39-X39&lt;0),"-",L39-X39))</f>
        <v/>
      </c>
      <c r="AB39" s="57"/>
    </row>
    <row r="40" spans="2:28" x14ac:dyDescent="0.4">
      <c r="B40" s="50"/>
      <c r="C40" s="60" t="s">
        <v>35</v>
      </c>
      <c r="D40" s="52"/>
      <c r="E40" s="50" t="s">
        <v>16</v>
      </c>
      <c r="F40" s="53"/>
      <c r="G40" s="50" t="s">
        <v>17</v>
      </c>
      <c r="H40" s="53"/>
      <c r="I40" s="54" t="s">
        <v>36</v>
      </c>
      <c r="J40" s="53">
        <v>0</v>
      </c>
      <c r="K40" s="55" t="s">
        <v>2</v>
      </c>
      <c r="L40" s="56" t="str">
        <f t="shared" si="8"/>
        <v/>
      </c>
      <c r="N40" s="194">
        <f t="shared" si="9"/>
        <v>0.29166666666666669</v>
      </c>
      <c r="O40" s="45" t="s">
        <v>17</v>
      </c>
      <c r="P40" s="194">
        <f t="shared" si="10"/>
        <v>0.83333333333333337</v>
      </c>
      <c r="R40" s="192" t="str">
        <f t="shared" si="11"/>
        <v/>
      </c>
      <c r="S40" s="45" t="s">
        <v>17</v>
      </c>
      <c r="T40" s="192" t="str">
        <f t="shared" si="12"/>
        <v/>
      </c>
      <c r="U40" s="280" t="s">
        <v>36</v>
      </c>
      <c r="V40" s="53">
        <v>0</v>
      </c>
      <c r="W40" s="46" t="s">
        <v>2</v>
      </c>
      <c r="X40" s="56" t="str">
        <f t="shared" si="13"/>
        <v/>
      </c>
      <c r="Z40" s="56" t="str">
        <f t="shared" si="14"/>
        <v/>
      </c>
      <c r="AB40" s="57"/>
    </row>
    <row r="41" spans="2:28" x14ac:dyDescent="0.4">
      <c r="B41" s="50"/>
      <c r="C41" s="61" t="s">
        <v>35</v>
      </c>
      <c r="D41" s="52" t="str">
        <f>C39</f>
        <v>ag</v>
      </c>
      <c r="E41" s="50" t="s">
        <v>16</v>
      </c>
      <c r="F41" s="53" t="s">
        <v>35</v>
      </c>
      <c r="G41" s="50" t="s">
        <v>17</v>
      </c>
      <c r="H41" s="53" t="s">
        <v>35</v>
      </c>
      <c r="I41" s="54" t="s">
        <v>36</v>
      </c>
      <c r="J41" s="53" t="s">
        <v>35</v>
      </c>
      <c r="K41" s="55" t="s">
        <v>2</v>
      </c>
      <c r="L41" s="56" t="str">
        <f>IF(OR(L39="",L40=""),"",L39+L40)</f>
        <v/>
      </c>
      <c r="N41" s="194" t="s">
        <v>35</v>
      </c>
      <c r="O41" s="45" t="s">
        <v>17</v>
      </c>
      <c r="P41" s="194" t="s">
        <v>35</v>
      </c>
      <c r="R41" s="192" t="str">
        <f t="shared" si="11"/>
        <v/>
      </c>
      <c r="S41" s="45" t="s">
        <v>17</v>
      </c>
      <c r="T41" s="192" t="str">
        <f t="shared" si="12"/>
        <v>-</v>
      </c>
      <c r="U41" s="280" t="s">
        <v>36</v>
      </c>
      <c r="V41" s="53" t="s">
        <v>222</v>
      </c>
      <c r="W41" s="46" t="s">
        <v>2</v>
      </c>
      <c r="X41" s="56" t="str">
        <f>IF(OR(X39="",X40=""),"",X39+X40)</f>
        <v/>
      </c>
      <c r="Z41" s="56" t="str">
        <f>IF(X41="",L41,IF(OR(L41-X41=0,L41-X41&lt;0),"-",L41-X41))</f>
        <v/>
      </c>
      <c r="AB41" s="57" t="s">
        <v>95</v>
      </c>
    </row>
    <row r="42" spans="2:28" x14ac:dyDescent="0.4">
      <c r="B42" s="50"/>
      <c r="C42" s="59" t="s">
        <v>96</v>
      </c>
      <c r="D42" s="52"/>
      <c r="E42" s="50" t="s">
        <v>16</v>
      </c>
      <c r="F42" s="53"/>
      <c r="G42" s="50" t="s">
        <v>17</v>
      </c>
      <c r="H42" s="53"/>
      <c r="I42" s="54" t="s">
        <v>36</v>
      </c>
      <c r="J42" s="53">
        <v>0</v>
      </c>
      <c r="K42" s="55" t="s">
        <v>2</v>
      </c>
      <c r="L42" s="56" t="str">
        <f t="shared" ref="L42:L43" si="15">IF(OR(F42="",H42=""),"",(H42+IF(F42&gt;H42,1,0)-F42-J42)*24)</f>
        <v/>
      </c>
      <c r="N42" s="194">
        <f t="shared" si="9"/>
        <v>0.29166666666666669</v>
      </c>
      <c r="O42" s="45" t="s">
        <v>17</v>
      </c>
      <c r="P42" s="194">
        <f t="shared" si="10"/>
        <v>0.83333333333333337</v>
      </c>
      <c r="R42" s="192" t="str">
        <f t="shared" si="11"/>
        <v/>
      </c>
      <c r="S42" s="45" t="s">
        <v>17</v>
      </c>
      <c r="T42" s="192" t="str">
        <f t="shared" si="12"/>
        <v/>
      </c>
      <c r="U42" s="280" t="s">
        <v>36</v>
      </c>
      <c r="V42" s="53">
        <v>0</v>
      </c>
      <c r="W42" s="46" t="s">
        <v>2</v>
      </c>
      <c r="X42" s="56" t="str">
        <f t="shared" ref="X42:X43" si="16">IF(R42="","",IF((T42+IF(R42&gt;T42,1,0)-R42-V42)*24=0,"",(T42+IF(R42&gt;T42,1,0)-R42-V42)*24))</f>
        <v/>
      </c>
      <c r="Z42" s="56" t="str">
        <f t="shared" ref="Z42:Z43" si="17">IF(X42="",L42,IF(OR(L42-X42=0,L42-X42&lt;0),"-",L42-X42))</f>
        <v/>
      </c>
      <c r="AB42" s="57"/>
    </row>
    <row r="43" spans="2:28" x14ac:dyDescent="0.4">
      <c r="B43" s="50">
        <v>35</v>
      </c>
      <c r="C43" s="60" t="s">
        <v>35</v>
      </c>
      <c r="D43" s="52"/>
      <c r="E43" s="50" t="s">
        <v>16</v>
      </c>
      <c r="F43" s="53"/>
      <c r="G43" s="50" t="s">
        <v>17</v>
      </c>
      <c r="H43" s="53"/>
      <c r="I43" s="54" t="s">
        <v>36</v>
      </c>
      <c r="J43" s="53">
        <v>0</v>
      </c>
      <c r="K43" s="55" t="s">
        <v>2</v>
      </c>
      <c r="L43" s="56" t="str">
        <f t="shared" si="15"/>
        <v/>
      </c>
      <c r="N43" s="194">
        <f t="shared" si="9"/>
        <v>0.29166666666666669</v>
      </c>
      <c r="O43" s="45" t="s">
        <v>17</v>
      </c>
      <c r="P43" s="194">
        <f t="shared" si="10"/>
        <v>0.83333333333333337</v>
      </c>
      <c r="R43" s="192" t="str">
        <f t="shared" si="11"/>
        <v/>
      </c>
      <c r="S43" s="45" t="s">
        <v>17</v>
      </c>
      <c r="T43" s="192" t="str">
        <f t="shared" si="12"/>
        <v/>
      </c>
      <c r="U43" s="280" t="s">
        <v>36</v>
      </c>
      <c r="V43" s="53">
        <v>0</v>
      </c>
      <c r="W43" s="46" t="s">
        <v>2</v>
      </c>
      <c r="X43" s="56" t="str">
        <f t="shared" si="16"/>
        <v/>
      </c>
      <c r="Z43" s="56" t="str">
        <f t="shared" si="17"/>
        <v/>
      </c>
      <c r="AB43" s="57"/>
    </row>
    <row r="44" spans="2:28" x14ac:dyDescent="0.4">
      <c r="B44" s="50"/>
      <c r="C44" s="61" t="s">
        <v>35</v>
      </c>
      <c r="D44" s="52" t="str">
        <f>C42</f>
        <v>ah</v>
      </c>
      <c r="E44" s="50" t="s">
        <v>16</v>
      </c>
      <c r="F44" s="53" t="s">
        <v>35</v>
      </c>
      <c r="G44" s="50" t="s">
        <v>17</v>
      </c>
      <c r="H44" s="53" t="s">
        <v>35</v>
      </c>
      <c r="I44" s="54" t="s">
        <v>36</v>
      </c>
      <c r="J44" s="53" t="s">
        <v>35</v>
      </c>
      <c r="K44" s="55" t="s">
        <v>2</v>
      </c>
      <c r="L44" s="56" t="str">
        <f>IF(OR(L42="",L43=""),"",L42+L43)</f>
        <v/>
      </c>
      <c r="N44" s="194" t="s">
        <v>35</v>
      </c>
      <c r="O44" s="45" t="s">
        <v>17</v>
      </c>
      <c r="P44" s="194" t="s">
        <v>35</v>
      </c>
      <c r="R44" s="192" t="str">
        <f t="shared" si="11"/>
        <v/>
      </c>
      <c r="S44" s="45" t="s">
        <v>17</v>
      </c>
      <c r="T44" s="192" t="str">
        <f t="shared" si="12"/>
        <v>-</v>
      </c>
      <c r="U44" s="280" t="s">
        <v>36</v>
      </c>
      <c r="V44" s="53" t="s">
        <v>222</v>
      </c>
      <c r="W44" s="46" t="s">
        <v>2</v>
      </c>
      <c r="X44" s="56" t="str">
        <f>IF(OR(X42="",X43=""),"",X42+X43)</f>
        <v/>
      </c>
      <c r="Z44" s="56" t="str">
        <f>IF(X44="",L44,IF(OR(L44-X44=0,L44-X44&lt;0),"-",L44-X44))</f>
        <v/>
      </c>
      <c r="AB44" s="57" t="s">
        <v>97</v>
      </c>
    </row>
    <row r="45" spans="2:28" x14ac:dyDescent="0.4">
      <c r="B45" s="50"/>
      <c r="C45" s="59" t="s">
        <v>98</v>
      </c>
      <c r="D45" s="52"/>
      <c r="E45" s="50" t="s">
        <v>16</v>
      </c>
      <c r="F45" s="53"/>
      <c r="G45" s="50" t="s">
        <v>17</v>
      </c>
      <c r="H45" s="53"/>
      <c r="I45" s="54" t="s">
        <v>36</v>
      </c>
      <c r="J45" s="53">
        <v>0</v>
      </c>
      <c r="K45" s="55" t="s">
        <v>2</v>
      </c>
      <c r="L45" s="56" t="str">
        <f t="shared" ref="L45:L46" si="18">IF(OR(F45="",H45=""),"",(H45+IF(F45&gt;H45,1,0)-F45-J45)*24)</f>
        <v/>
      </c>
      <c r="N45" s="194">
        <f t="shared" si="9"/>
        <v>0.29166666666666669</v>
      </c>
      <c r="O45" s="45" t="s">
        <v>17</v>
      </c>
      <c r="P45" s="194">
        <f t="shared" si="10"/>
        <v>0.83333333333333337</v>
      </c>
      <c r="R45" s="192" t="str">
        <f t="shared" si="11"/>
        <v/>
      </c>
      <c r="S45" s="45" t="s">
        <v>17</v>
      </c>
      <c r="T45" s="192" t="str">
        <f t="shared" si="12"/>
        <v/>
      </c>
      <c r="U45" s="280" t="s">
        <v>36</v>
      </c>
      <c r="V45" s="53">
        <v>0</v>
      </c>
      <c r="W45" s="46" t="s">
        <v>2</v>
      </c>
      <c r="X45" s="56" t="str">
        <f t="shared" ref="X45:X46" si="19">IF(R45="","",IF((T45+IF(R45&gt;T45,1,0)-R45-V45)*24=0,"",(T45+IF(R45&gt;T45,1,0)-R45-V45)*24))</f>
        <v/>
      </c>
      <c r="Z45" s="56" t="str">
        <f t="shared" ref="Z45:Z46" si="20">IF(X45="",L45,IF(OR(L45-X45=0,L45-X45&lt;0),"-",L45-X45))</f>
        <v/>
      </c>
      <c r="AB45" s="57"/>
    </row>
    <row r="46" spans="2:28" x14ac:dyDescent="0.4">
      <c r="B46" s="50">
        <v>36</v>
      </c>
      <c r="C46" s="60" t="s">
        <v>35</v>
      </c>
      <c r="D46" s="52"/>
      <c r="E46" s="50" t="s">
        <v>16</v>
      </c>
      <c r="F46" s="53"/>
      <c r="G46" s="50" t="s">
        <v>17</v>
      </c>
      <c r="H46" s="53"/>
      <c r="I46" s="54" t="s">
        <v>36</v>
      </c>
      <c r="J46" s="53">
        <v>0</v>
      </c>
      <c r="K46" s="55" t="s">
        <v>2</v>
      </c>
      <c r="L46" s="56" t="str">
        <f t="shared" si="18"/>
        <v/>
      </c>
      <c r="N46" s="194">
        <f t="shared" si="9"/>
        <v>0.29166666666666669</v>
      </c>
      <c r="O46" s="45" t="s">
        <v>17</v>
      </c>
      <c r="P46" s="194">
        <f t="shared" si="10"/>
        <v>0.83333333333333337</v>
      </c>
      <c r="R46" s="192" t="str">
        <f t="shared" si="11"/>
        <v/>
      </c>
      <c r="S46" s="45" t="s">
        <v>17</v>
      </c>
      <c r="T46" s="192" t="str">
        <f t="shared" si="12"/>
        <v/>
      </c>
      <c r="U46" s="280" t="s">
        <v>36</v>
      </c>
      <c r="V46" s="53">
        <v>0</v>
      </c>
      <c r="W46" s="46" t="s">
        <v>2</v>
      </c>
      <c r="X46" s="56" t="str">
        <f t="shared" si="19"/>
        <v/>
      </c>
      <c r="Z46" s="56" t="str">
        <f t="shared" si="20"/>
        <v/>
      </c>
      <c r="AB46" s="57"/>
    </row>
    <row r="47" spans="2:28" x14ac:dyDescent="0.4">
      <c r="B47" s="50"/>
      <c r="C47" s="61" t="s">
        <v>35</v>
      </c>
      <c r="D47" s="52" t="str">
        <f>C45</f>
        <v>ai</v>
      </c>
      <c r="E47" s="50" t="s">
        <v>16</v>
      </c>
      <c r="F47" s="53" t="s">
        <v>35</v>
      </c>
      <c r="G47" s="50" t="s">
        <v>17</v>
      </c>
      <c r="H47" s="53" t="s">
        <v>35</v>
      </c>
      <c r="I47" s="54" t="s">
        <v>36</v>
      </c>
      <c r="J47" s="53" t="s">
        <v>35</v>
      </c>
      <c r="K47" s="55" t="s">
        <v>2</v>
      </c>
      <c r="L47" s="56" t="str">
        <f>IF(OR(L45="",L46=""),"",L45+L46)</f>
        <v/>
      </c>
      <c r="N47" s="194" t="s">
        <v>35</v>
      </c>
      <c r="O47" s="45" t="s">
        <v>17</v>
      </c>
      <c r="P47" s="194" t="s">
        <v>35</v>
      </c>
      <c r="R47" s="192" t="str">
        <f t="shared" si="11"/>
        <v/>
      </c>
      <c r="S47" s="45" t="s">
        <v>17</v>
      </c>
      <c r="T47" s="192" t="str">
        <f t="shared" si="12"/>
        <v>-</v>
      </c>
      <c r="U47" s="280" t="s">
        <v>36</v>
      </c>
      <c r="V47" s="53" t="s">
        <v>222</v>
      </c>
      <c r="W47" s="46" t="s">
        <v>2</v>
      </c>
      <c r="X47" s="56" t="str">
        <f>IF(OR(X45="",X46=""),"",X45+X46)</f>
        <v/>
      </c>
      <c r="Z47" s="56" t="str">
        <f>IF(X47="",L47,IF(OR(L47-X47=0,L47-X47&lt;0),"-",L47-X47))</f>
        <v/>
      </c>
      <c r="AB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3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866C-6EE1-466A-9E59-E72208252E14}">
  <sheetPr>
    <pageSetUpPr fitToPage="1"/>
  </sheetPr>
  <dimension ref="B1:BS116"/>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367</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224</v>
      </c>
      <c r="C16" s="28"/>
      <c r="D16" s="27"/>
    </row>
    <row r="17" spans="2:5" s="17" customFormat="1" ht="20.25" customHeight="1" x14ac:dyDescent="0.4">
      <c r="B17" s="27" t="s">
        <v>225</v>
      </c>
      <c r="C17" s="28"/>
      <c r="D17" s="27"/>
    </row>
    <row r="18" spans="2:5" s="17" customFormat="1" ht="20.25" customHeight="1" x14ac:dyDescent="0.4">
      <c r="B18" s="27"/>
      <c r="C18" s="28"/>
      <c r="D18" s="27"/>
    </row>
    <row r="19" spans="2:5" s="17" customFormat="1" ht="20.25" customHeight="1" x14ac:dyDescent="0.4">
      <c r="B19" s="27" t="s">
        <v>226</v>
      </c>
      <c r="C19" s="28"/>
      <c r="D19" s="27"/>
    </row>
    <row r="20" spans="2:5" s="17" customFormat="1" ht="20.25" customHeight="1" x14ac:dyDescent="0.4">
      <c r="B20" s="27"/>
      <c r="C20" s="28"/>
      <c r="D20" s="27"/>
    </row>
    <row r="21" spans="2:5" s="17" customFormat="1" ht="17.25" customHeight="1" x14ac:dyDescent="0.4">
      <c r="B21" s="27" t="s">
        <v>227</v>
      </c>
      <c r="C21" s="27"/>
      <c r="D21" s="27"/>
    </row>
    <row r="22" spans="2:5" s="17" customFormat="1" ht="17.25" customHeight="1" x14ac:dyDescent="0.4">
      <c r="B22" s="27" t="s">
        <v>177</v>
      </c>
      <c r="C22" s="27"/>
      <c r="D22" s="27"/>
    </row>
    <row r="23" spans="2:5" s="17" customFormat="1" ht="17.25" customHeight="1" x14ac:dyDescent="0.4">
      <c r="B23" s="27"/>
      <c r="C23" s="27"/>
      <c r="D23" s="27"/>
    </row>
    <row r="24" spans="2:5" s="17" customFormat="1" ht="17.25" customHeight="1" x14ac:dyDescent="0.4">
      <c r="B24" s="27"/>
      <c r="C24" s="18" t="s">
        <v>19</v>
      </c>
      <c r="D24" s="18" t="s">
        <v>3</v>
      </c>
    </row>
    <row r="25" spans="2:5" s="17" customFormat="1" ht="17.25" customHeight="1" x14ac:dyDescent="0.4">
      <c r="B25" s="27"/>
      <c r="C25" s="18">
        <v>1</v>
      </c>
      <c r="D25" s="31" t="s">
        <v>69</v>
      </c>
    </row>
    <row r="26" spans="2:5" s="17" customFormat="1" ht="17.25" customHeight="1" x14ac:dyDescent="0.4">
      <c r="B26" s="27"/>
      <c r="C26" s="18">
        <v>2</v>
      </c>
      <c r="D26" s="31" t="s">
        <v>211</v>
      </c>
      <c r="E26" s="17" t="s">
        <v>368</v>
      </c>
    </row>
    <row r="27" spans="2:5" s="17" customFormat="1" ht="17.25" customHeight="1" x14ac:dyDescent="0.4">
      <c r="B27" s="27"/>
      <c r="C27" s="18">
        <v>3</v>
      </c>
      <c r="D27" s="31" t="s">
        <v>155</v>
      </c>
      <c r="E27" s="17" t="s">
        <v>369</v>
      </c>
    </row>
    <row r="28" spans="2:5" s="17" customFormat="1" ht="17.25" customHeight="1" x14ac:dyDescent="0.4">
      <c r="B28" s="27"/>
      <c r="C28" s="18">
        <v>4</v>
      </c>
      <c r="D28" s="31" t="s">
        <v>210</v>
      </c>
    </row>
    <row r="29" spans="2:5" s="17" customFormat="1" ht="17.25" customHeight="1" x14ac:dyDescent="0.4">
      <c r="B29" s="27"/>
      <c r="C29" s="18">
        <v>5</v>
      </c>
      <c r="D29" s="31" t="s">
        <v>229</v>
      </c>
      <c r="E29" s="17" t="s">
        <v>230</v>
      </c>
    </row>
    <row r="30" spans="2:5" s="17" customFormat="1" ht="17.25" customHeight="1" x14ac:dyDescent="0.4">
      <c r="B30" s="27"/>
      <c r="C30" s="29"/>
      <c r="D30" s="27"/>
    </row>
    <row r="31" spans="2:5" s="17" customFormat="1" ht="17.25" customHeight="1" x14ac:dyDescent="0.4">
      <c r="B31" s="27" t="s">
        <v>178</v>
      </c>
      <c r="C31" s="27"/>
      <c r="D31" s="27"/>
    </row>
    <row r="32" spans="2:5" s="17" customFormat="1" ht="17.25" customHeight="1" x14ac:dyDescent="0.4">
      <c r="B32" s="27" t="s">
        <v>73</v>
      </c>
      <c r="C32" s="27"/>
      <c r="D32" s="27"/>
    </row>
    <row r="33" spans="2:51" s="17" customFormat="1" ht="17.25" customHeight="1" x14ac:dyDescent="0.4">
      <c r="B33" s="27"/>
      <c r="C33" s="27"/>
      <c r="D33" s="27"/>
      <c r="G33" s="32"/>
      <c r="H33" s="32"/>
      <c r="J33" s="32"/>
      <c r="K33" s="32"/>
      <c r="L33" s="32"/>
      <c r="M33" s="32"/>
      <c r="N33" s="32"/>
      <c r="O33" s="32"/>
      <c r="R33" s="32"/>
      <c r="S33" s="32"/>
      <c r="T33" s="32"/>
      <c r="W33" s="32"/>
      <c r="X33" s="32"/>
      <c r="Y33" s="32"/>
    </row>
    <row r="34" spans="2:51" s="17" customFormat="1" ht="17.25" customHeight="1" x14ac:dyDescent="0.4">
      <c r="B34" s="27"/>
      <c r="C34" s="18" t="s">
        <v>4</v>
      </c>
      <c r="D34" s="18" t="s">
        <v>5</v>
      </c>
      <c r="G34" s="32"/>
      <c r="H34" s="32"/>
      <c r="J34" s="32"/>
      <c r="K34" s="32"/>
      <c r="L34" s="32"/>
      <c r="M34" s="32"/>
      <c r="N34" s="32"/>
      <c r="O34" s="32"/>
      <c r="R34" s="32"/>
      <c r="S34" s="32"/>
      <c r="T34" s="32"/>
      <c r="W34" s="32"/>
      <c r="X34" s="32"/>
      <c r="Y34" s="32"/>
    </row>
    <row r="35" spans="2:51" s="17" customFormat="1" ht="17.25" customHeight="1" x14ac:dyDescent="0.4">
      <c r="B35" s="27"/>
      <c r="C35" s="18" t="s">
        <v>6</v>
      </c>
      <c r="D35" s="31" t="s">
        <v>74</v>
      </c>
      <c r="G35" s="32"/>
      <c r="H35" s="32"/>
      <c r="J35" s="32"/>
      <c r="K35" s="32"/>
      <c r="L35" s="32"/>
      <c r="M35" s="32"/>
      <c r="N35" s="32"/>
      <c r="O35" s="32"/>
      <c r="R35" s="32"/>
      <c r="S35" s="32"/>
      <c r="T35" s="32"/>
      <c r="W35" s="32"/>
      <c r="X35" s="32"/>
      <c r="Y35" s="32"/>
    </row>
    <row r="36" spans="2:51" s="17" customFormat="1" ht="17.25" customHeight="1" x14ac:dyDescent="0.4">
      <c r="B36" s="27"/>
      <c r="C36" s="18" t="s">
        <v>7</v>
      </c>
      <c r="D36" s="31" t="s">
        <v>75</v>
      </c>
      <c r="G36" s="32"/>
      <c r="H36" s="32"/>
      <c r="J36" s="32"/>
      <c r="K36" s="32"/>
      <c r="L36" s="32"/>
      <c r="M36" s="32"/>
      <c r="N36" s="32"/>
      <c r="O36" s="32"/>
      <c r="R36" s="32"/>
      <c r="S36" s="32"/>
      <c r="T36" s="32"/>
      <c r="W36" s="32"/>
      <c r="X36" s="32"/>
      <c r="Y36" s="32"/>
    </row>
    <row r="37" spans="2:51" s="17" customFormat="1" ht="17.25" customHeight="1" x14ac:dyDescent="0.4">
      <c r="B37" s="27"/>
      <c r="C37" s="18" t="s">
        <v>8</v>
      </c>
      <c r="D37" s="31" t="s">
        <v>76</v>
      </c>
      <c r="G37" s="32"/>
      <c r="H37" s="32"/>
      <c r="J37" s="32"/>
      <c r="K37" s="32"/>
      <c r="L37" s="32"/>
      <c r="M37" s="32"/>
      <c r="N37" s="32"/>
      <c r="O37" s="32"/>
      <c r="R37" s="32"/>
      <c r="S37" s="32"/>
      <c r="T37" s="32"/>
      <c r="W37" s="32"/>
      <c r="X37" s="32"/>
      <c r="Y37" s="32"/>
    </row>
    <row r="38" spans="2:51" s="17" customFormat="1" ht="17.25" customHeight="1" x14ac:dyDescent="0.4">
      <c r="B38" s="27"/>
      <c r="C38" s="18" t="s">
        <v>9</v>
      </c>
      <c r="D38" s="31" t="s">
        <v>85</v>
      </c>
      <c r="G38" s="32"/>
      <c r="H38" s="32"/>
      <c r="J38" s="32"/>
      <c r="K38" s="32"/>
      <c r="L38" s="32"/>
      <c r="M38" s="32"/>
      <c r="N38" s="32"/>
      <c r="O38" s="32"/>
      <c r="R38" s="32"/>
      <c r="S38" s="32"/>
      <c r="T38" s="32"/>
      <c r="W38" s="32"/>
      <c r="X38" s="32"/>
      <c r="Y38" s="32"/>
    </row>
    <row r="39" spans="2:51" s="17" customFormat="1" ht="17.25" customHeight="1" x14ac:dyDescent="0.4">
      <c r="B39" s="27"/>
      <c r="C39" s="27"/>
      <c r="D39" s="27"/>
      <c r="G39" s="32"/>
      <c r="H39" s="32"/>
      <c r="J39" s="32"/>
      <c r="K39" s="32"/>
      <c r="L39" s="32"/>
      <c r="M39" s="32"/>
      <c r="N39" s="32"/>
      <c r="O39" s="32"/>
      <c r="R39" s="32"/>
      <c r="S39" s="32"/>
      <c r="T39" s="32"/>
      <c r="W39" s="32"/>
      <c r="X39" s="32"/>
      <c r="Y39" s="32"/>
    </row>
    <row r="40" spans="2:51" s="17" customFormat="1" ht="17.25" customHeight="1" x14ac:dyDescent="0.4">
      <c r="B40" s="27"/>
      <c r="C40" s="33" t="s">
        <v>10</v>
      </c>
      <c r="D40" s="27"/>
      <c r="G40" s="32"/>
      <c r="H40" s="32"/>
      <c r="J40" s="32"/>
      <c r="K40" s="32"/>
      <c r="L40" s="32"/>
      <c r="M40" s="32"/>
      <c r="N40" s="32"/>
      <c r="O40" s="32"/>
      <c r="R40" s="32"/>
      <c r="S40" s="32"/>
      <c r="T40" s="32"/>
      <c r="W40" s="32"/>
      <c r="X40" s="32"/>
      <c r="Y40" s="32"/>
    </row>
    <row r="41" spans="2:51" s="17" customFormat="1" ht="17.25" customHeight="1" x14ac:dyDescent="0.4">
      <c r="C41" s="27" t="s">
        <v>77</v>
      </c>
      <c r="F41" s="33"/>
      <c r="G41" s="32"/>
      <c r="H41" s="32"/>
      <c r="J41" s="32"/>
      <c r="K41" s="32"/>
      <c r="L41" s="32"/>
      <c r="M41" s="32"/>
      <c r="N41" s="32"/>
      <c r="O41" s="32"/>
      <c r="R41" s="32"/>
      <c r="S41" s="32"/>
      <c r="T41" s="32"/>
      <c r="W41" s="32"/>
      <c r="X41" s="32"/>
      <c r="Y41" s="32"/>
    </row>
    <row r="42" spans="2:51" s="17" customFormat="1" ht="17.25" customHeight="1" x14ac:dyDescent="0.4">
      <c r="C42" s="27" t="s">
        <v>86</v>
      </c>
      <c r="F42" s="27"/>
      <c r="G42" s="32"/>
      <c r="H42" s="32"/>
      <c r="J42" s="32"/>
      <c r="K42" s="32"/>
      <c r="L42" s="32"/>
      <c r="M42" s="32"/>
      <c r="N42" s="32"/>
      <c r="O42" s="32"/>
      <c r="R42" s="32"/>
      <c r="S42" s="32"/>
      <c r="T42" s="32"/>
      <c r="W42" s="32"/>
      <c r="X42" s="32"/>
      <c r="Y42" s="32"/>
    </row>
    <row r="43" spans="2:51" s="17" customFormat="1" ht="17.25" customHeight="1" x14ac:dyDescent="0.4">
      <c r="B43" s="27"/>
      <c r="C43" s="27"/>
      <c r="D43" s="27"/>
      <c r="E43" s="33"/>
      <c r="F43" s="32"/>
      <c r="G43" s="32"/>
      <c r="H43" s="32"/>
      <c r="J43" s="32"/>
      <c r="K43" s="32"/>
      <c r="L43" s="32"/>
      <c r="M43" s="32"/>
      <c r="N43" s="32"/>
      <c r="O43" s="32"/>
      <c r="R43" s="32"/>
      <c r="S43" s="32"/>
      <c r="T43" s="32"/>
      <c r="W43" s="32"/>
      <c r="X43" s="32"/>
      <c r="Y43" s="32"/>
    </row>
    <row r="44" spans="2:51" s="17" customFormat="1" ht="17.25" customHeight="1" x14ac:dyDescent="0.4">
      <c r="B44" s="27" t="s">
        <v>231</v>
      </c>
      <c r="C44" s="27"/>
      <c r="D44" s="27"/>
    </row>
    <row r="45" spans="2:51" s="17" customFormat="1" ht="17.25" customHeight="1" x14ac:dyDescent="0.4">
      <c r="B45" s="27" t="s">
        <v>180</v>
      </c>
      <c r="C45" s="27"/>
      <c r="D45" s="27"/>
    </row>
    <row r="46" spans="2:51" s="17" customFormat="1" ht="17.25" customHeight="1" x14ac:dyDescent="0.4">
      <c r="B46" s="34" t="s">
        <v>232</v>
      </c>
      <c r="E46" s="32"/>
      <c r="F46" s="32"/>
      <c r="G46" s="32"/>
      <c r="H46" s="32"/>
      <c r="I46" s="32"/>
      <c r="J46" s="32"/>
      <c r="K46" s="32"/>
      <c r="L46" s="32"/>
      <c r="M46" s="32"/>
      <c r="N46" s="32"/>
      <c r="O46" s="32"/>
      <c r="P46" s="32"/>
      <c r="Q46" s="32"/>
      <c r="R46" s="32"/>
      <c r="S46" s="32"/>
      <c r="T46" s="32"/>
      <c r="U46" s="32"/>
      <c r="Y46" s="32"/>
      <c r="Z46" s="32"/>
      <c r="AA46" s="32"/>
      <c r="AB46" s="32"/>
      <c r="AD46" s="32"/>
      <c r="AE46" s="32"/>
      <c r="AF46" s="32"/>
      <c r="AG46" s="32"/>
      <c r="AH46" s="32"/>
      <c r="AI46" s="35"/>
      <c r="AJ46" s="32"/>
      <c r="AK46" s="32"/>
      <c r="AL46" s="32"/>
      <c r="AM46" s="32"/>
      <c r="AN46" s="32"/>
      <c r="AO46" s="32"/>
      <c r="AP46" s="32"/>
      <c r="AQ46" s="32"/>
      <c r="AR46" s="32"/>
      <c r="AS46" s="32"/>
      <c r="AT46" s="32"/>
      <c r="AU46" s="32"/>
      <c r="AV46" s="32"/>
      <c r="AW46" s="32"/>
      <c r="AX46" s="32"/>
      <c r="AY46" s="35"/>
    </row>
    <row r="47" spans="2:51" s="17" customFormat="1" ht="17.25" customHeight="1" x14ac:dyDescent="0.4"/>
    <row r="48" spans="2:51" s="17" customFormat="1" ht="17.25" customHeight="1" x14ac:dyDescent="0.4">
      <c r="B48" s="27" t="s">
        <v>182</v>
      </c>
      <c r="C48" s="27"/>
    </row>
    <row r="49" spans="2:50" s="17" customFormat="1" ht="17.25" customHeight="1" x14ac:dyDescent="0.4">
      <c r="B49" s="27"/>
      <c r="C49" s="27"/>
    </row>
    <row r="50" spans="2:50" s="17" customFormat="1" ht="17.25" customHeight="1" x14ac:dyDescent="0.4">
      <c r="B50" s="27" t="s">
        <v>233</v>
      </c>
      <c r="C50" s="27"/>
    </row>
    <row r="51" spans="2:50" s="17" customFormat="1" ht="17.25" customHeight="1" x14ac:dyDescent="0.4">
      <c r="B51" s="27" t="s">
        <v>110</v>
      </c>
      <c r="C51" s="27"/>
    </row>
    <row r="52" spans="2:50" s="17" customFormat="1" ht="17.25" customHeight="1" x14ac:dyDescent="0.4">
      <c r="B52" s="27"/>
      <c r="C52" s="27"/>
    </row>
    <row r="53" spans="2:50" s="17" customFormat="1" ht="17.25" customHeight="1" x14ac:dyDescent="0.4">
      <c r="B53" s="27" t="s">
        <v>184</v>
      </c>
      <c r="C53" s="27"/>
    </row>
    <row r="54" spans="2:50" s="17" customFormat="1" ht="17.25" customHeight="1" x14ac:dyDescent="0.4">
      <c r="B54" s="27" t="s">
        <v>78</v>
      </c>
      <c r="C54" s="27"/>
    </row>
    <row r="55" spans="2:50" s="17" customFormat="1" ht="17.25" customHeight="1" x14ac:dyDescent="0.4">
      <c r="B55" s="27"/>
      <c r="C55" s="27"/>
    </row>
    <row r="56" spans="2:50" s="17" customFormat="1" ht="17.25" customHeight="1" x14ac:dyDescent="0.4">
      <c r="B56" s="27" t="s">
        <v>185</v>
      </c>
      <c r="C56" s="27"/>
      <c r="D56" s="27"/>
    </row>
    <row r="57" spans="2:50" s="17" customFormat="1" ht="17.25" customHeight="1" x14ac:dyDescent="0.4">
      <c r="B57" s="27"/>
      <c r="C57" s="27"/>
      <c r="D57" s="27"/>
    </row>
    <row r="58" spans="2:50" s="17" customFormat="1" ht="17.25" customHeight="1" x14ac:dyDescent="0.4">
      <c r="B58" s="17" t="s">
        <v>186</v>
      </c>
      <c r="D58" s="27"/>
    </row>
    <row r="59" spans="2:50" s="17" customFormat="1" ht="17.25" customHeight="1" x14ac:dyDescent="0.4">
      <c r="B59" s="17" t="s">
        <v>79</v>
      </c>
      <c r="D59" s="27"/>
    </row>
    <row r="60" spans="2:50" s="17" customFormat="1" ht="17.25" customHeight="1" x14ac:dyDescent="0.4">
      <c r="B60" s="17" t="s">
        <v>111</v>
      </c>
    </row>
    <row r="61" spans="2:50" s="17" customFormat="1" ht="17.25" customHeight="1" x14ac:dyDescent="0.4"/>
    <row r="62" spans="2:50" s="17" customFormat="1" ht="17.25" customHeight="1" x14ac:dyDescent="0.4">
      <c r="B62" s="17" t="s">
        <v>234</v>
      </c>
      <c r="E62" s="204"/>
      <c r="F62" s="204"/>
      <c r="G62" s="204"/>
      <c r="H62" s="204"/>
      <c r="I62" s="204"/>
      <c r="J62" s="204"/>
      <c r="K62" s="204"/>
      <c r="L62" s="282"/>
      <c r="M62" s="17" t="s">
        <v>235</v>
      </c>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row>
    <row r="63" spans="2:50" s="17" customFormat="1" ht="17.25" customHeight="1" x14ac:dyDescent="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row>
    <row r="64" spans="2:50" s="17" customFormat="1" ht="17.25" customHeight="1" x14ac:dyDescent="0.4">
      <c r="B64" s="17" t="s">
        <v>236</v>
      </c>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row>
    <row r="65" spans="2:71" s="17" customFormat="1" ht="17.25" customHeight="1" x14ac:dyDescent="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row>
    <row r="66" spans="2:71" s="17" customFormat="1" ht="17.25" customHeight="1" x14ac:dyDescent="0.4">
      <c r="B66" s="17" t="s">
        <v>237</v>
      </c>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row>
    <row r="67" spans="2:71" s="17" customFormat="1" ht="17.25" customHeight="1" x14ac:dyDescent="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row>
    <row r="68" spans="2:71" s="17" customFormat="1" ht="17.25" customHeight="1" x14ac:dyDescent="0.2">
      <c r="B68" s="17" t="s">
        <v>370</v>
      </c>
      <c r="BL68" s="205"/>
      <c r="BM68" s="206"/>
      <c r="BN68" s="205"/>
      <c r="BO68" s="205"/>
      <c r="BP68" s="205"/>
      <c r="BQ68" s="207"/>
      <c r="BR68" s="208"/>
      <c r="BS68" s="208"/>
    </row>
    <row r="69" spans="2:71" s="17" customFormat="1" ht="17.25" customHeight="1" x14ac:dyDescent="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row>
    <row r="70" spans="2:71" ht="17.25" customHeight="1" x14ac:dyDescent="0.4">
      <c r="B70" s="17" t="s">
        <v>371</v>
      </c>
    </row>
    <row r="71" spans="2:71" ht="17.25" customHeight="1" x14ac:dyDescent="0.4">
      <c r="B71" s="17"/>
    </row>
    <row r="72" spans="2:71" ht="17.25" customHeight="1" x14ac:dyDescent="0.4">
      <c r="B72" s="17" t="s">
        <v>372</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DF9D-9615-4C17-B55F-5E59680E287C}">
  <sheetPr>
    <pageSetUpPr fitToPage="1"/>
  </sheetPr>
  <dimension ref="B1:BU81"/>
  <sheetViews>
    <sheetView showGridLines="0" view="pageBreakPreview" zoomScaleNormal="70" zoomScaleSheetLayoutView="100" workbookViewId="0"/>
  </sheetViews>
  <sheetFormatPr defaultColWidth="4.375" defaultRowHeight="20.25" customHeight="1" x14ac:dyDescent="0.4"/>
  <cols>
    <col min="1" max="1" width="1.625" style="1" customWidth="1"/>
    <col min="2" max="5" width="5.75" style="1" customWidth="1"/>
    <col min="6" max="6" width="16.5" style="1" hidden="1" customWidth="1"/>
    <col min="7" max="58" width="5.625" style="1" customWidth="1"/>
    <col min="59" max="16384" width="4.375" style="1"/>
  </cols>
  <sheetData>
    <row r="1" spans="2:64" s="6" customFormat="1" ht="20.25" customHeight="1" x14ac:dyDescent="0.4">
      <c r="C1" s="5" t="s">
        <v>133</v>
      </c>
      <c r="D1" s="5"/>
      <c r="E1" s="5"/>
      <c r="F1" s="5"/>
      <c r="G1" s="5"/>
      <c r="H1" s="7" t="s">
        <v>0</v>
      </c>
      <c r="J1" s="7"/>
      <c r="L1" s="5"/>
      <c r="M1" s="5"/>
      <c r="N1" s="5"/>
      <c r="O1" s="5"/>
      <c r="P1" s="5"/>
      <c r="Q1" s="5"/>
      <c r="R1" s="5"/>
      <c r="AM1" s="134"/>
      <c r="AN1" s="9"/>
      <c r="AO1" s="9" t="s">
        <v>29</v>
      </c>
      <c r="AP1" s="424" t="s">
        <v>373</v>
      </c>
      <c r="AQ1" s="425"/>
      <c r="AR1" s="425"/>
      <c r="AS1" s="425"/>
      <c r="AT1" s="425"/>
      <c r="AU1" s="425"/>
      <c r="AV1" s="425"/>
      <c r="AW1" s="425"/>
      <c r="AX1" s="425"/>
      <c r="AY1" s="425"/>
      <c r="AZ1" s="425"/>
      <c r="BA1" s="425"/>
      <c r="BB1" s="425"/>
      <c r="BC1" s="425"/>
      <c r="BD1" s="425"/>
      <c r="BE1" s="425"/>
      <c r="BF1" s="9" t="s">
        <v>2</v>
      </c>
    </row>
    <row r="2" spans="2:64" s="6" customFormat="1" ht="20.25" customHeight="1" x14ac:dyDescent="0.4">
      <c r="C2" s="5"/>
      <c r="D2" s="5"/>
      <c r="E2" s="5"/>
      <c r="F2" s="5"/>
      <c r="G2" s="5"/>
      <c r="J2" s="7"/>
      <c r="L2" s="5"/>
      <c r="M2" s="5"/>
      <c r="N2" s="5"/>
      <c r="O2" s="5"/>
      <c r="P2" s="5"/>
      <c r="Q2" s="5"/>
      <c r="R2" s="5"/>
      <c r="Y2" s="9" t="s">
        <v>26</v>
      </c>
      <c r="Z2" s="311">
        <v>6</v>
      </c>
      <c r="AA2" s="311"/>
      <c r="AB2" s="9" t="s">
        <v>27</v>
      </c>
      <c r="AC2" s="312">
        <f>IF(Z2=0,"",YEAR(DATE(2018+Z2,1,1)))</f>
        <v>2024</v>
      </c>
      <c r="AD2" s="312"/>
      <c r="AE2" s="8" t="s">
        <v>28</v>
      </c>
      <c r="AF2" s="8" t="s">
        <v>1</v>
      </c>
      <c r="AG2" s="311">
        <v>4</v>
      </c>
      <c r="AH2" s="311"/>
      <c r="AI2" s="8" t="s">
        <v>23</v>
      </c>
      <c r="AM2" s="134"/>
      <c r="AN2" s="9"/>
      <c r="AO2" s="9" t="s">
        <v>30</v>
      </c>
      <c r="AP2" s="311" t="s">
        <v>135</v>
      </c>
      <c r="AQ2" s="311"/>
      <c r="AR2" s="311"/>
      <c r="AS2" s="311"/>
      <c r="AT2" s="311"/>
      <c r="AU2" s="311"/>
      <c r="AV2" s="311"/>
      <c r="AW2" s="311"/>
      <c r="AX2" s="311"/>
      <c r="AY2" s="311"/>
      <c r="AZ2" s="311"/>
      <c r="BA2" s="311"/>
      <c r="BB2" s="311"/>
      <c r="BC2" s="311"/>
      <c r="BD2" s="311"/>
      <c r="BE2" s="311"/>
      <c r="BF2" s="9" t="s">
        <v>2</v>
      </c>
    </row>
    <row r="3" spans="2:64" s="8" customFormat="1" ht="20.25" customHeight="1" x14ac:dyDescent="0.4">
      <c r="G3" s="7"/>
      <c r="J3" s="7"/>
      <c r="L3" s="9"/>
      <c r="M3" s="9"/>
      <c r="N3" s="9"/>
      <c r="O3" s="9"/>
      <c r="P3" s="9"/>
      <c r="Q3" s="9"/>
      <c r="R3" s="9"/>
      <c r="Z3" s="12"/>
      <c r="AA3" s="12"/>
      <c r="AB3" s="12"/>
      <c r="AC3" s="13"/>
      <c r="AD3" s="12"/>
      <c r="BA3" s="14" t="s">
        <v>20</v>
      </c>
      <c r="BB3" s="313" t="s">
        <v>103</v>
      </c>
      <c r="BC3" s="314"/>
      <c r="BD3" s="314"/>
      <c r="BE3" s="315"/>
      <c r="BF3" s="9"/>
    </row>
    <row r="4" spans="2:64" s="8" customFormat="1" ht="18.75" x14ac:dyDescent="0.4">
      <c r="G4" s="7"/>
      <c r="J4" s="7"/>
      <c r="L4" s="9"/>
      <c r="M4" s="9"/>
      <c r="N4" s="9"/>
      <c r="O4" s="9"/>
      <c r="P4" s="9"/>
      <c r="Q4" s="9"/>
      <c r="R4" s="9"/>
      <c r="Z4" s="94"/>
      <c r="AA4" s="94"/>
      <c r="AG4" s="6"/>
      <c r="AH4" s="6"/>
      <c r="AI4" s="6"/>
      <c r="AJ4" s="6"/>
      <c r="AK4" s="6"/>
      <c r="AL4" s="6"/>
      <c r="AM4" s="6"/>
      <c r="AN4" s="6"/>
      <c r="AO4" s="6"/>
      <c r="AP4" s="6"/>
      <c r="AQ4" s="6"/>
      <c r="AR4" s="6"/>
      <c r="AS4" s="6"/>
      <c r="AT4" s="6"/>
      <c r="AU4" s="6"/>
      <c r="AV4" s="6"/>
      <c r="AW4" s="6"/>
      <c r="AX4" s="6"/>
      <c r="AY4" s="6"/>
      <c r="AZ4" s="6"/>
      <c r="BA4" s="14" t="s">
        <v>105</v>
      </c>
      <c r="BB4" s="313" t="s">
        <v>104</v>
      </c>
      <c r="BC4" s="314"/>
      <c r="BD4" s="314"/>
      <c r="BE4" s="315"/>
      <c r="BF4" s="15"/>
    </row>
    <row r="5" spans="2:64" s="8" customFormat="1" ht="6.75" customHeight="1" x14ac:dyDescent="0.4">
      <c r="C5" s="6"/>
      <c r="D5" s="6"/>
      <c r="E5" s="6"/>
      <c r="F5" s="6"/>
      <c r="G5" s="5"/>
      <c r="H5" s="6"/>
      <c r="I5" s="6"/>
      <c r="J5" s="5"/>
      <c r="K5" s="6"/>
      <c r="L5" s="15"/>
      <c r="M5" s="15"/>
      <c r="N5" s="15"/>
      <c r="O5" s="15"/>
      <c r="P5" s="15"/>
      <c r="Q5" s="15"/>
      <c r="R5" s="15"/>
      <c r="S5" s="6"/>
      <c r="T5" s="6"/>
      <c r="U5" s="6"/>
      <c r="V5" s="6"/>
      <c r="W5" s="6"/>
      <c r="X5" s="6"/>
      <c r="Y5" s="6"/>
      <c r="Z5" s="24"/>
      <c r="AA5" s="24"/>
      <c r="AB5" s="6"/>
      <c r="AC5" s="6"/>
      <c r="AD5" s="6"/>
      <c r="AE5" s="6"/>
      <c r="AG5" s="6"/>
      <c r="AH5" s="6"/>
      <c r="AI5" s="6"/>
      <c r="AJ5" s="6"/>
      <c r="AK5" s="6"/>
      <c r="AL5" s="6"/>
      <c r="AM5" s="6"/>
      <c r="AN5" s="6"/>
      <c r="AO5" s="6"/>
      <c r="AP5" s="6"/>
      <c r="AQ5" s="6"/>
      <c r="AR5" s="6"/>
      <c r="AS5" s="6"/>
      <c r="AT5" s="6"/>
      <c r="AU5" s="6"/>
      <c r="AV5" s="6"/>
      <c r="AW5" s="6"/>
      <c r="AX5" s="6"/>
      <c r="AY5" s="6"/>
      <c r="AZ5" s="6"/>
      <c r="BA5" s="6"/>
      <c r="BB5" s="6"/>
      <c r="BC5" s="6"/>
      <c r="BD5" s="6"/>
      <c r="BE5" s="15"/>
      <c r="BF5" s="15"/>
    </row>
    <row r="6" spans="2:64" s="8" customFormat="1" ht="20.25" customHeight="1" x14ac:dyDescent="0.4">
      <c r="C6" s="6"/>
      <c r="D6" s="6"/>
      <c r="E6" s="6"/>
      <c r="F6" s="6"/>
      <c r="G6" s="5"/>
      <c r="H6" s="6"/>
      <c r="I6" s="6"/>
      <c r="J6" s="5"/>
      <c r="K6" s="6"/>
      <c r="L6" s="15"/>
      <c r="M6" s="15"/>
      <c r="N6" s="15"/>
      <c r="O6" s="15"/>
      <c r="P6" s="15"/>
      <c r="Q6" s="15"/>
      <c r="R6" s="15"/>
      <c r="S6" s="6"/>
      <c r="T6" s="6"/>
      <c r="U6" s="6"/>
      <c r="V6" s="6"/>
      <c r="W6" s="6"/>
      <c r="X6" s="6"/>
      <c r="Y6" s="6"/>
      <c r="Z6" s="24"/>
      <c r="AA6" s="24"/>
      <c r="AB6" s="6"/>
      <c r="AC6" s="6"/>
      <c r="AD6" s="6"/>
      <c r="AE6" s="6"/>
      <c r="AG6" s="6"/>
      <c r="AH6" s="6"/>
      <c r="AI6" s="6"/>
      <c r="AJ6" s="6"/>
      <c r="AK6" s="6"/>
      <c r="AL6" s="6" t="s">
        <v>136</v>
      </c>
      <c r="AM6" s="6"/>
      <c r="AN6" s="6"/>
      <c r="AO6" s="6"/>
      <c r="AP6" s="6"/>
      <c r="AQ6" s="6"/>
      <c r="AR6" s="6"/>
      <c r="AS6" s="6"/>
      <c r="AT6" s="21"/>
      <c r="AU6" s="21"/>
      <c r="AV6" s="2"/>
      <c r="AW6" s="6"/>
      <c r="AX6" s="345">
        <v>40</v>
      </c>
      <c r="AY6" s="346"/>
      <c r="AZ6" s="2" t="s">
        <v>21</v>
      </c>
      <c r="BA6" s="6"/>
      <c r="BB6" s="345">
        <v>160</v>
      </c>
      <c r="BC6" s="346"/>
      <c r="BD6" s="2" t="s">
        <v>22</v>
      </c>
      <c r="BE6" s="6"/>
      <c r="BF6" s="15"/>
    </row>
    <row r="7" spans="2:64" s="8" customFormat="1" ht="6.75" customHeight="1" x14ac:dyDescent="0.4">
      <c r="C7" s="6"/>
      <c r="D7" s="6"/>
      <c r="E7" s="6"/>
      <c r="F7" s="6"/>
      <c r="G7" s="5"/>
      <c r="H7" s="6"/>
      <c r="I7" s="6"/>
      <c r="J7" s="5"/>
      <c r="K7" s="6"/>
      <c r="L7" s="15"/>
      <c r="M7" s="15"/>
      <c r="N7" s="15"/>
      <c r="O7" s="15"/>
      <c r="P7" s="15"/>
      <c r="Q7" s="15"/>
      <c r="R7" s="15"/>
      <c r="S7" s="6"/>
      <c r="T7" s="6"/>
      <c r="U7" s="6"/>
      <c r="V7" s="6"/>
      <c r="W7" s="6"/>
      <c r="X7" s="6"/>
      <c r="Y7" s="6"/>
      <c r="Z7" s="24"/>
      <c r="AA7" s="24"/>
      <c r="AB7" s="6"/>
      <c r="AC7" s="6"/>
      <c r="AD7" s="6"/>
      <c r="AE7" s="6"/>
      <c r="AG7" s="6"/>
      <c r="AH7" s="6"/>
      <c r="AI7" s="6"/>
      <c r="AJ7" s="6"/>
      <c r="AK7" s="6"/>
      <c r="AL7" s="6"/>
      <c r="AM7" s="6"/>
      <c r="AN7" s="6"/>
      <c r="AO7" s="6"/>
      <c r="AP7" s="6"/>
      <c r="AQ7" s="6"/>
      <c r="AR7" s="6"/>
      <c r="AS7" s="6"/>
      <c r="AT7" s="6"/>
      <c r="AU7" s="6"/>
      <c r="AV7" s="6"/>
      <c r="AW7" s="6"/>
      <c r="AX7" s="6"/>
      <c r="AY7" s="6"/>
      <c r="AZ7" s="6"/>
      <c r="BA7" s="6"/>
      <c r="BB7" s="6"/>
      <c r="BC7" s="6"/>
      <c r="BD7" s="6"/>
      <c r="BE7" s="15"/>
      <c r="BF7" s="15"/>
    </row>
    <row r="8" spans="2:64" s="8" customFormat="1" ht="20.25" customHeight="1" x14ac:dyDescent="0.4">
      <c r="B8" s="23"/>
      <c r="C8" s="23"/>
      <c r="D8" s="23"/>
      <c r="E8" s="23"/>
      <c r="F8" s="23"/>
      <c r="G8" s="25"/>
      <c r="H8" s="25"/>
      <c r="I8" s="25"/>
      <c r="J8" s="23"/>
      <c r="K8" s="23"/>
      <c r="L8" s="25"/>
      <c r="M8" s="25"/>
      <c r="N8" s="25"/>
      <c r="O8" s="23"/>
      <c r="P8" s="25"/>
      <c r="Q8" s="25"/>
      <c r="R8" s="25"/>
      <c r="S8" s="135"/>
      <c r="T8" s="136"/>
      <c r="U8" s="136"/>
      <c r="V8" s="26"/>
      <c r="Z8" s="24"/>
      <c r="AA8" s="20"/>
      <c r="AB8" s="5"/>
      <c r="AC8" s="24"/>
      <c r="AD8" s="24"/>
      <c r="AE8" s="24"/>
      <c r="AF8" s="94"/>
      <c r="AG8" s="19"/>
      <c r="AH8" s="19"/>
      <c r="AI8" s="19"/>
      <c r="AJ8" s="6"/>
      <c r="AK8" s="15"/>
      <c r="AL8" s="20"/>
      <c r="AM8" s="20"/>
      <c r="AN8" s="5"/>
      <c r="AO8" s="21"/>
      <c r="AP8" s="21"/>
      <c r="AQ8" s="21"/>
      <c r="AR8" s="22"/>
      <c r="AS8" s="22"/>
      <c r="AT8" s="6"/>
      <c r="AU8" s="196"/>
      <c r="AV8" s="196"/>
      <c r="AW8" s="23"/>
      <c r="AX8" s="6"/>
      <c r="AY8" s="6" t="s">
        <v>25</v>
      </c>
      <c r="AZ8" s="6"/>
      <c r="BA8" s="6"/>
      <c r="BB8" s="347">
        <f>DAY(EOMONTH(DATE(AC2,AG2,1),0))</f>
        <v>30</v>
      </c>
      <c r="BC8" s="348"/>
      <c r="BD8" s="6" t="s">
        <v>24</v>
      </c>
      <c r="BE8" s="6"/>
      <c r="BF8" s="6"/>
      <c r="BJ8" s="9"/>
      <c r="BK8" s="9"/>
      <c r="BL8" s="9"/>
    </row>
    <row r="9" spans="2:64" s="8" customFormat="1" ht="6" customHeight="1" x14ac:dyDescent="0.4">
      <c r="B9" s="21"/>
      <c r="C9" s="21"/>
      <c r="D9" s="21"/>
      <c r="E9" s="21"/>
      <c r="F9" s="21"/>
      <c r="G9" s="23"/>
      <c r="H9" s="25"/>
      <c r="I9" s="21"/>
      <c r="J9" s="21"/>
      <c r="K9" s="21"/>
      <c r="L9" s="23"/>
      <c r="M9" s="25"/>
      <c r="N9" s="21"/>
      <c r="O9" s="21"/>
      <c r="P9" s="23"/>
      <c r="Q9" s="21"/>
      <c r="R9" s="21"/>
      <c r="S9" s="21"/>
      <c r="T9" s="21"/>
      <c r="U9" s="21"/>
      <c r="V9" s="21"/>
      <c r="Z9" s="6"/>
      <c r="AA9" s="6"/>
      <c r="AB9" s="6"/>
      <c r="AC9" s="6"/>
      <c r="AD9" s="6"/>
      <c r="AE9" s="6"/>
      <c r="AG9" s="24"/>
      <c r="AH9" s="6"/>
      <c r="AI9" s="6"/>
      <c r="AJ9" s="19"/>
      <c r="AK9" s="6"/>
      <c r="AL9" s="6"/>
      <c r="AM9" s="6"/>
      <c r="AN9" s="6"/>
      <c r="AO9" s="6"/>
      <c r="AP9" s="6"/>
      <c r="AQ9" s="24"/>
      <c r="AR9" s="24"/>
      <c r="AS9" s="24"/>
      <c r="AT9" s="6"/>
      <c r="AU9" s="6"/>
      <c r="AV9" s="6"/>
      <c r="AW9" s="6"/>
      <c r="AX9" s="6"/>
      <c r="AY9" s="6"/>
      <c r="AZ9" s="6"/>
      <c r="BA9" s="6"/>
      <c r="BB9" s="6"/>
      <c r="BC9" s="6"/>
      <c r="BD9" s="6"/>
      <c r="BE9" s="6"/>
      <c r="BF9" s="6"/>
      <c r="BJ9" s="9"/>
      <c r="BK9" s="9"/>
      <c r="BL9" s="9"/>
    </row>
    <row r="10" spans="2:64" s="8" customFormat="1" ht="18.75" x14ac:dyDescent="0.2">
      <c r="B10" s="23"/>
      <c r="C10" s="23"/>
      <c r="D10" s="23"/>
      <c r="E10" s="23"/>
      <c r="F10" s="23"/>
      <c r="G10" s="25"/>
      <c r="H10" s="25"/>
      <c r="I10" s="25"/>
      <c r="J10" s="23"/>
      <c r="K10" s="23"/>
      <c r="L10" s="25"/>
      <c r="M10" s="25"/>
      <c r="N10" s="25"/>
      <c r="O10" s="23"/>
      <c r="P10" s="25"/>
      <c r="Q10" s="25"/>
      <c r="R10" s="25"/>
      <c r="S10" s="135"/>
      <c r="T10" s="136"/>
      <c r="U10" s="136"/>
      <c r="V10" s="26"/>
      <c r="Z10" s="24"/>
      <c r="AA10" s="20"/>
      <c r="AB10" s="5"/>
      <c r="AC10" s="24"/>
      <c r="AD10" s="24"/>
      <c r="AE10" s="24"/>
      <c r="AG10" s="19"/>
      <c r="AH10" s="19"/>
      <c r="AI10" s="19"/>
      <c r="AJ10" s="6"/>
      <c r="AK10" s="15"/>
      <c r="AL10" s="20"/>
      <c r="AM10" s="6"/>
      <c r="AN10" s="6"/>
      <c r="AO10" s="137"/>
      <c r="AP10" s="137"/>
      <c r="AQ10" s="137"/>
      <c r="AR10" s="2"/>
      <c r="AS10" s="24"/>
      <c r="AT10" s="24"/>
      <c r="AU10" s="24"/>
      <c r="AV10" s="6"/>
      <c r="AW10" s="6"/>
      <c r="AX10" s="138"/>
      <c r="AY10" s="138"/>
      <c r="AZ10" s="15" t="s">
        <v>137</v>
      </c>
      <c r="BA10" s="6"/>
      <c r="BB10" s="345">
        <v>1</v>
      </c>
      <c r="BC10" s="422"/>
      <c r="BD10" s="346"/>
      <c r="BE10" s="139" t="s">
        <v>138</v>
      </c>
      <c r="BF10" s="6"/>
      <c r="BJ10" s="9"/>
      <c r="BK10" s="9"/>
      <c r="BL10" s="9"/>
    </row>
    <row r="11" spans="2:64" s="8" customFormat="1" ht="6" customHeight="1" x14ac:dyDescent="0.2">
      <c r="B11" s="21"/>
      <c r="C11" s="21"/>
      <c r="D11" s="21"/>
      <c r="E11" s="21"/>
      <c r="F11" s="12"/>
      <c r="G11" s="21"/>
      <c r="H11" s="21"/>
      <c r="I11" s="21"/>
      <c r="J11" s="21"/>
      <c r="K11" s="23"/>
      <c r="L11" s="25"/>
      <c r="M11" s="21"/>
      <c r="N11" s="21"/>
      <c r="O11" s="23"/>
      <c r="P11" s="21"/>
      <c r="Q11" s="21"/>
      <c r="R11" s="21"/>
      <c r="S11" s="21"/>
      <c r="T11" s="21"/>
      <c r="U11" s="21"/>
      <c r="V11" s="12"/>
      <c r="Z11" s="6"/>
      <c r="AA11" s="6"/>
      <c r="AB11" s="6"/>
      <c r="AC11" s="6"/>
      <c r="AD11" s="6"/>
      <c r="AE11" s="6"/>
      <c r="AG11" s="24"/>
      <c r="AH11" s="19"/>
      <c r="AI11" s="6"/>
      <c r="AJ11" s="19"/>
      <c r="AK11" s="6"/>
      <c r="AL11" s="6"/>
      <c r="AM11" s="6"/>
      <c r="AN11" s="6"/>
      <c r="AO11" s="21"/>
      <c r="AP11" s="21"/>
      <c r="AQ11" s="23"/>
      <c r="AR11" s="140"/>
      <c r="AS11" s="24"/>
      <c r="AT11" s="24"/>
      <c r="AU11" s="24"/>
      <c r="AV11" s="6"/>
      <c r="AW11" s="6"/>
      <c r="AX11" s="138"/>
      <c r="AY11" s="138"/>
      <c r="AZ11" s="6"/>
      <c r="BA11" s="6"/>
      <c r="BB11" s="24"/>
      <c r="BC11" s="24"/>
      <c r="BD11" s="24"/>
      <c r="BE11" s="139"/>
      <c r="BF11" s="6"/>
      <c r="BJ11" s="9"/>
      <c r="BK11" s="9"/>
      <c r="BL11" s="9"/>
    </row>
    <row r="12" spans="2:64" s="8" customFormat="1" ht="20.25" customHeight="1" x14ac:dyDescent="0.2">
      <c r="B12" s="17"/>
      <c r="C12" s="17"/>
      <c r="D12" s="17"/>
      <c r="E12" s="17"/>
      <c r="F12" s="17"/>
      <c r="G12" s="17"/>
      <c r="H12" s="17"/>
      <c r="I12" s="17"/>
      <c r="J12" s="17"/>
      <c r="K12" s="17"/>
      <c r="L12" s="17"/>
      <c r="M12" s="17"/>
      <c r="N12" s="17"/>
      <c r="O12" s="17"/>
      <c r="P12" s="17"/>
      <c r="Q12" s="17"/>
      <c r="R12" s="17"/>
      <c r="S12" s="17"/>
      <c r="T12" s="17"/>
      <c r="U12" s="17"/>
      <c r="V12" s="17"/>
      <c r="Z12" s="23"/>
      <c r="AA12" s="1"/>
      <c r="AB12" s="1"/>
      <c r="AC12" s="23"/>
      <c r="AD12" s="24"/>
      <c r="AE12" s="24"/>
      <c r="AF12" s="94"/>
      <c r="AG12" s="5"/>
      <c r="AH12" s="19"/>
      <c r="AI12" s="6"/>
      <c r="AJ12" s="19"/>
      <c r="AK12" s="6"/>
      <c r="AL12" s="6"/>
      <c r="AM12" s="6"/>
      <c r="AN12" s="6"/>
      <c r="AO12" s="423"/>
      <c r="AP12" s="423"/>
      <c r="AQ12" s="423"/>
      <c r="AR12" s="2"/>
      <c r="AS12" s="24"/>
      <c r="AT12" s="24"/>
      <c r="AU12" s="24"/>
      <c r="AV12" s="6"/>
      <c r="AW12" s="6"/>
      <c r="AX12" s="138"/>
      <c r="AY12" s="138"/>
      <c r="AZ12" s="6"/>
      <c r="BA12" s="6"/>
      <c r="BB12" s="345">
        <v>1</v>
      </c>
      <c r="BC12" s="422"/>
      <c r="BD12" s="346"/>
      <c r="BE12" s="141" t="s">
        <v>139</v>
      </c>
      <c r="BF12" s="6"/>
      <c r="BJ12" s="9"/>
      <c r="BK12" s="9"/>
      <c r="BL12" s="9"/>
    </row>
    <row r="13" spans="2:64" s="8" customFormat="1" ht="6.75" customHeight="1" x14ac:dyDescent="0.2">
      <c r="B13" s="17"/>
      <c r="C13" s="17"/>
      <c r="D13" s="17"/>
      <c r="E13" s="17"/>
      <c r="F13" s="17"/>
      <c r="G13" s="17"/>
      <c r="H13" s="17"/>
      <c r="I13" s="17"/>
      <c r="J13" s="17"/>
      <c r="K13" s="17"/>
      <c r="L13" s="17"/>
      <c r="M13" s="17"/>
      <c r="N13" s="17"/>
      <c r="O13" s="17"/>
      <c r="P13" s="17"/>
      <c r="Q13" s="17"/>
      <c r="R13" s="17"/>
      <c r="S13" s="17"/>
      <c r="T13" s="17"/>
      <c r="U13" s="17"/>
      <c r="V13" s="17"/>
      <c r="Z13" s="25"/>
      <c r="AA13" s="3"/>
      <c r="AB13" s="3"/>
      <c r="AC13" s="25"/>
      <c r="AD13" s="19"/>
      <c r="AE13" s="19"/>
      <c r="AG13" s="6"/>
      <c r="AH13" s="6"/>
      <c r="AI13" s="6"/>
      <c r="AJ13" s="6"/>
      <c r="AK13" s="6"/>
      <c r="AL13" s="6"/>
      <c r="AM13" s="6"/>
      <c r="AN13" s="6"/>
      <c r="AO13" s="21"/>
      <c r="AP13" s="21"/>
      <c r="AQ13" s="21"/>
      <c r="AR13" s="6"/>
      <c r="AS13" s="24"/>
      <c r="AT13" s="24"/>
      <c r="AU13" s="24"/>
      <c r="AV13" s="6"/>
      <c r="AW13" s="6"/>
      <c r="AX13" s="138"/>
      <c r="AY13" s="138"/>
      <c r="AZ13" s="6"/>
      <c r="BA13" s="6"/>
      <c r="BB13" s="24"/>
      <c r="BC13" s="24"/>
      <c r="BD13" s="24"/>
      <c r="BE13" s="139"/>
      <c r="BF13" s="6"/>
      <c r="BJ13" s="9"/>
      <c r="BK13" s="9"/>
      <c r="BL13" s="9"/>
    </row>
    <row r="14" spans="2:64" s="8" customFormat="1" ht="18.75" x14ac:dyDescent="0.4">
      <c r="B14" s="17"/>
      <c r="C14" s="17"/>
      <c r="D14" s="17"/>
      <c r="E14" s="17"/>
      <c r="F14" s="17"/>
      <c r="G14" s="17"/>
      <c r="H14" s="17"/>
      <c r="I14" s="17"/>
      <c r="J14" s="17"/>
      <c r="K14" s="17"/>
      <c r="L14" s="17"/>
      <c r="M14" s="17"/>
      <c r="N14" s="17"/>
      <c r="O14" s="17"/>
      <c r="P14" s="17"/>
      <c r="Q14" s="17"/>
      <c r="R14" s="17"/>
      <c r="S14" s="17"/>
      <c r="T14" s="17"/>
      <c r="U14" s="17"/>
      <c r="V14" s="17"/>
      <c r="Z14" s="23"/>
      <c r="AA14" s="1"/>
      <c r="AB14" s="1"/>
      <c r="AC14" s="23"/>
      <c r="AD14" s="24"/>
      <c r="AE14" s="24"/>
      <c r="AG14" s="6"/>
      <c r="AH14" s="6"/>
      <c r="AI14" s="6"/>
      <c r="AJ14" s="6"/>
      <c r="AK14" s="6"/>
      <c r="AL14" s="6"/>
      <c r="AM14" s="6"/>
      <c r="AN14" s="6"/>
      <c r="AO14" s="21"/>
      <c r="AP14" s="21"/>
      <c r="AQ14" s="21"/>
      <c r="AR14" s="6"/>
      <c r="AS14" s="24"/>
      <c r="AT14" s="15" t="s">
        <v>140</v>
      </c>
      <c r="AU14" s="426"/>
      <c r="AV14" s="427"/>
      <c r="AW14" s="428"/>
      <c r="AX14" s="24" t="s">
        <v>17</v>
      </c>
      <c r="AY14" s="426"/>
      <c r="AZ14" s="427"/>
      <c r="BA14" s="428"/>
      <c r="BB14" s="15" t="s">
        <v>141</v>
      </c>
      <c r="BC14" s="429">
        <f>(AY14-AU14)*24</f>
        <v>0</v>
      </c>
      <c r="BD14" s="430"/>
      <c r="BE14" s="5" t="s">
        <v>142</v>
      </c>
      <c r="BF14" s="24"/>
      <c r="BJ14" s="9"/>
      <c r="BK14" s="9"/>
      <c r="BL14" s="9"/>
    </row>
    <row r="15" spans="2:64" s="8" customFormat="1" ht="6.75" customHeight="1" x14ac:dyDescent="0.15">
      <c r="C15" s="22"/>
      <c r="D15" s="22"/>
      <c r="E15" s="22"/>
      <c r="F15" s="22"/>
      <c r="G15" s="6"/>
      <c r="H15" s="6"/>
      <c r="I15" s="15"/>
      <c r="J15" s="24"/>
      <c r="K15" s="19"/>
      <c r="L15" s="6"/>
      <c r="M15" s="6"/>
      <c r="N15" s="24"/>
      <c r="O15" s="6"/>
      <c r="P15" s="6"/>
      <c r="Q15" s="19"/>
      <c r="R15" s="6"/>
      <c r="S15" s="6"/>
      <c r="T15" s="6"/>
      <c r="U15" s="6"/>
      <c r="V15" s="6"/>
      <c r="W15" s="15"/>
      <c r="X15" s="24"/>
      <c r="Y15" s="24"/>
      <c r="Z15" s="5"/>
      <c r="AA15" s="24"/>
      <c r="AB15" s="15"/>
      <c r="AC15" s="24"/>
      <c r="AD15" s="19"/>
      <c r="AE15" s="6"/>
      <c r="AG15" s="94"/>
      <c r="AH15" s="142"/>
      <c r="AJ15" s="142"/>
      <c r="AQ15" s="94"/>
      <c r="AR15" s="94"/>
      <c r="AS15" s="94"/>
      <c r="AT15" s="94"/>
      <c r="AU15" s="94"/>
      <c r="AX15" s="143"/>
      <c r="AY15" s="143"/>
      <c r="BB15" s="94"/>
      <c r="BC15" s="94"/>
      <c r="BD15" s="94"/>
      <c r="BE15" s="144"/>
      <c r="BJ15" s="9"/>
      <c r="BK15" s="9"/>
      <c r="BL15" s="9"/>
    </row>
    <row r="16" spans="2:64" ht="8.4499999999999993" customHeight="1" thickBot="1" x14ac:dyDescent="0.45">
      <c r="C16" s="3"/>
      <c r="D16" s="3"/>
      <c r="E16" s="3"/>
      <c r="F16" s="3"/>
      <c r="G16" s="3"/>
      <c r="X16" s="3"/>
      <c r="AN16" s="3"/>
      <c r="BE16" s="4"/>
      <c r="BF16" s="4"/>
      <c r="BG16" s="4"/>
    </row>
    <row r="17" spans="2:58" ht="20.25" customHeight="1" x14ac:dyDescent="0.4">
      <c r="B17" s="431" t="s">
        <v>19</v>
      </c>
      <c r="C17" s="336" t="s">
        <v>143</v>
      </c>
      <c r="D17" s="317"/>
      <c r="E17" s="318"/>
      <c r="F17" s="103"/>
      <c r="G17" s="433" t="s">
        <v>144</v>
      </c>
      <c r="H17" s="316" t="s">
        <v>145</v>
      </c>
      <c r="I17" s="317"/>
      <c r="J17" s="317"/>
      <c r="K17" s="318"/>
      <c r="L17" s="316" t="s">
        <v>146</v>
      </c>
      <c r="M17" s="317"/>
      <c r="N17" s="317"/>
      <c r="O17" s="337"/>
      <c r="P17" s="333"/>
      <c r="Q17" s="436"/>
      <c r="R17" s="328"/>
      <c r="S17" s="439" t="s">
        <v>147</v>
      </c>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440"/>
      <c r="AX17" s="469" t="str">
        <f>IF(BB3="４週","(11) 1～4週目の勤務時間数合計","(11) 1か月の勤務時間数   合計")</f>
        <v>(11) 1～4週目の勤務時間数合計</v>
      </c>
      <c r="AY17" s="470"/>
      <c r="AZ17" s="475" t="s">
        <v>148</v>
      </c>
      <c r="BA17" s="476"/>
      <c r="BB17" s="481" t="s">
        <v>149</v>
      </c>
      <c r="BC17" s="482"/>
      <c r="BD17" s="482"/>
      <c r="BE17" s="482"/>
      <c r="BF17" s="483"/>
    </row>
    <row r="18" spans="2:58" ht="20.25" customHeight="1" x14ac:dyDescent="0.4">
      <c r="B18" s="432"/>
      <c r="C18" s="338"/>
      <c r="D18" s="320"/>
      <c r="E18" s="321"/>
      <c r="F18" s="104"/>
      <c r="G18" s="434"/>
      <c r="H18" s="319"/>
      <c r="I18" s="320"/>
      <c r="J18" s="320"/>
      <c r="K18" s="321"/>
      <c r="L18" s="319"/>
      <c r="M18" s="320"/>
      <c r="N18" s="320"/>
      <c r="O18" s="339"/>
      <c r="P18" s="334"/>
      <c r="Q18" s="437"/>
      <c r="R18" s="330"/>
      <c r="S18" s="344" t="s">
        <v>11</v>
      </c>
      <c r="T18" s="342"/>
      <c r="U18" s="342"/>
      <c r="V18" s="342"/>
      <c r="W18" s="342"/>
      <c r="X18" s="342"/>
      <c r="Y18" s="343"/>
      <c r="Z18" s="344" t="s">
        <v>12</v>
      </c>
      <c r="AA18" s="342"/>
      <c r="AB18" s="342"/>
      <c r="AC18" s="342"/>
      <c r="AD18" s="342"/>
      <c r="AE18" s="342"/>
      <c r="AF18" s="343"/>
      <c r="AG18" s="344" t="s">
        <v>13</v>
      </c>
      <c r="AH18" s="342"/>
      <c r="AI18" s="342"/>
      <c r="AJ18" s="342"/>
      <c r="AK18" s="342"/>
      <c r="AL18" s="342"/>
      <c r="AM18" s="343"/>
      <c r="AN18" s="344" t="s">
        <v>14</v>
      </c>
      <c r="AO18" s="342"/>
      <c r="AP18" s="342"/>
      <c r="AQ18" s="342"/>
      <c r="AR18" s="342"/>
      <c r="AS18" s="342"/>
      <c r="AT18" s="343"/>
      <c r="AU18" s="490" t="s">
        <v>15</v>
      </c>
      <c r="AV18" s="491"/>
      <c r="AW18" s="492"/>
      <c r="AX18" s="471"/>
      <c r="AY18" s="472"/>
      <c r="AZ18" s="477"/>
      <c r="BA18" s="478"/>
      <c r="BB18" s="484"/>
      <c r="BC18" s="485"/>
      <c r="BD18" s="485"/>
      <c r="BE18" s="485"/>
      <c r="BF18" s="486"/>
    </row>
    <row r="19" spans="2:58" ht="20.25" customHeight="1" x14ac:dyDescent="0.4">
      <c r="B19" s="432"/>
      <c r="C19" s="338"/>
      <c r="D19" s="320"/>
      <c r="E19" s="321"/>
      <c r="F19" s="104"/>
      <c r="G19" s="434"/>
      <c r="H19" s="319"/>
      <c r="I19" s="320"/>
      <c r="J19" s="320"/>
      <c r="K19" s="321"/>
      <c r="L19" s="319"/>
      <c r="M19" s="320"/>
      <c r="N19" s="320"/>
      <c r="O19" s="339"/>
      <c r="P19" s="334"/>
      <c r="Q19" s="437"/>
      <c r="R19" s="330"/>
      <c r="S19" s="83">
        <v>1</v>
      </c>
      <c r="T19" s="81">
        <v>2</v>
      </c>
      <c r="U19" s="81">
        <v>3</v>
      </c>
      <c r="V19" s="81">
        <v>4</v>
      </c>
      <c r="W19" s="81">
        <v>5</v>
      </c>
      <c r="X19" s="81">
        <v>6</v>
      </c>
      <c r="Y19" s="82">
        <v>7</v>
      </c>
      <c r="Z19" s="83">
        <v>8</v>
      </c>
      <c r="AA19" s="81">
        <v>9</v>
      </c>
      <c r="AB19" s="81">
        <v>10</v>
      </c>
      <c r="AC19" s="81">
        <v>11</v>
      </c>
      <c r="AD19" s="81">
        <v>12</v>
      </c>
      <c r="AE19" s="81">
        <v>13</v>
      </c>
      <c r="AF19" s="82">
        <v>14</v>
      </c>
      <c r="AG19" s="80">
        <v>15</v>
      </c>
      <c r="AH19" s="81">
        <v>16</v>
      </c>
      <c r="AI19" s="81">
        <v>17</v>
      </c>
      <c r="AJ19" s="81">
        <v>18</v>
      </c>
      <c r="AK19" s="81">
        <v>19</v>
      </c>
      <c r="AL19" s="81">
        <v>20</v>
      </c>
      <c r="AM19" s="82">
        <v>21</v>
      </c>
      <c r="AN19" s="83">
        <v>22</v>
      </c>
      <c r="AO19" s="81">
        <v>23</v>
      </c>
      <c r="AP19" s="81">
        <v>24</v>
      </c>
      <c r="AQ19" s="81">
        <v>25</v>
      </c>
      <c r="AR19" s="81">
        <v>26</v>
      </c>
      <c r="AS19" s="81">
        <v>27</v>
      </c>
      <c r="AT19" s="82">
        <v>28</v>
      </c>
      <c r="AU19" s="83" t="str">
        <f>IF($BB$3="暦月",IF(DAY(DATE($AC$2,$AG$2,29))=29,29,""),"")</f>
        <v/>
      </c>
      <c r="AV19" s="81" t="str">
        <f>IF($BB$3="暦月",IF(DAY(DATE($AC$2,$AG$2,30))=30,30,""),"")</f>
        <v/>
      </c>
      <c r="AW19" s="82" t="str">
        <f>IF($BB$3="暦月",IF(DAY(DATE($AC$2,$AG$2,31))=31,31,""),"")</f>
        <v/>
      </c>
      <c r="AX19" s="471"/>
      <c r="AY19" s="472"/>
      <c r="AZ19" s="477"/>
      <c r="BA19" s="478"/>
      <c r="BB19" s="484"/>
      <c r="BC19" s="485"/>
      <c r="BD19" s="485"/>
      <c r="BE19" s="485"/>
      <c r="BF19" s="486"/>
    </row>
    <row r="20" spans="2:58" ht="20.25" hidden="1" customHeight="1" x14ac:dyDescent="0.4">
      <c r="B20" s="432"/>
      <c r="C20" s="338"/>
      <c r="D20" s="320"/>
      <c r="E20" s="321"/>
      <c r="F20" s="104"/>
      <c r="G20" s="434"/>
      <c r="H20" s="319"/>
      <c r="I20" s="320"/>
      <c r="J20" s="320"/>
      <c r="K20" s="321"/>
      <c r="L20" s="319"/>
      <c r="M20" s="320"/>
      <c r="N20" s="320"/>
      <c r="O20" s="339"/>
      <c r="P20" s="334"/>
      <c r="Q20" s="437"/>
      <c r="R20" s="330"/>
      <c r="S20" s="83">
        <f>WEEKDAY(DATE($AC$2,$AG$2,1))</f>
        <v>2</v>
      </c>
      <c r="T20" s="81">
        <f>WEEKDAY(DATE($AC$2,$AG$2,2))</f>
        <v>3</v>
      </c>
      <c r="U20" s="81">
        <f>WEEKDAY(DATE($AC$2,$AG$2,3))</f>
        <v>4</v>
      </c>
      <c r="V20" s="81">
        <f>WEEKDAY(DATE($AC$2,$AG$2,4))</f>
        <v>5</v>
      </c>
      <c r="W20" s="81">
        <f>WEEKDAY(DATE($AC$2,$AG$2,5))</f>
        <v>6</v>
      </c>
      <c r="X20" s="81">
        <f>WEEKDAY(DATE($AC$2,$AG$2,6))</f>
        <v>7</v>
      </c>
      <c r="Y20" s="82">
        <f>WEEKDAY(DATE($AC$2,$AG$2,7))</f>
        <v>1</v>
      </c>
      <c r="Z20" s="83">
        <f>WEEKDAY(DATE($AC$2,$AG$2,8))</f>
        <v>2</v>
      </c>
      <c r="AA20" s="81">
        <f>WEEKDAY(DATE($AC$2,$AG$2,9))</f>
        <v>3</v>
      </c>
      <c r="AB20" s="81">
        <f>WEEKDAY(DATE($AC$2,$AG$2,10))</f>
        <v>4</v>
      </c>
      <c r="AC20" s="81">
        <f>WEEKDAY(DATE($AC$2,$AG$2,11))</f>
        <v>5</v>
      </c>
      <c r="AD20" s="81">
        <f>WEEKDAY(DATE($AC$2,$AG$2,12))</f>
        <v>6</v>
      </c>
      <c r="AE20" s="81">
        <f>WEEKDAY(DATE($AC$2,$AG$2,13))</f>
        <v>7</v>
      </c>
      <c r="AF20" s="82">
        <f>WEEKDAY(DATE($AC$2,$AG$2,14))</f>
        <v>1</v>
      </c>
      <c r="AG20" s="83">
        <f>WEEKDAY(DATE($AC$2,$AG$2,15))</f>
        <v>2</v>
      </c>
      <c r="AH20" s="81">
        <f>WEEKDAY(DATE($AC$2,$AG$2,16))</f>
        <v>3</v>
      </c>
      <c r="AI20" s="81">
        <f>WEEKDAY(DATE($AC$2,$AG$2,17))</f>
        <v>4</v>
      </c>
      <c r="AJ20" s="81">
        <f>WEEKDAY(DATE($AC$2,$AG$2,18))</f>
        <v>5</v>
      </c>
      <c r="AK20" s="81">
        <f>WEEKDAY(DATE($AC$2,$AG$2,19))</f>
        <v>6</v>
      </c>
      <c r="AL20" s="81">
        <f>WEEKDAY(DATE($AC$2,$AG$2,20))</f>
        <v>7</v>
      </c>
      <c r="AM20" s="82">
        <f>WEEKDAY(DATE($AC$2,$AG$2,21))</f>
        <v>1</v>
      </c>
      <c r="AN20" s="83">
        <f>WEEKDAY(DATE($AC$2,$AG$2,22))</f>
        <v>2</v>
      </c>
      <c r="AO20" s="81">
        <f>WEEKDAY(DATE($AC$2,$AG$2,23))</f>
        <v>3</v>
      </c>
      <c r="AP20" s="81">
        <f>WEEKDAY(DATE($AC$2,$AG$2,24))</f>
        <v>4</v>
      </c>
      <c r="AQ20" s="81">
        <f>WEEKDAY(DATE($AC$2,$AG$2,25))</f>
        <v>5</v>
      </c>
      <c r="AR20" s="81">
        <f>WEEKDAY(DATE($AC$2,$AG$2,26))</f>
        <v>6</v>
      </c>
      <c r="AS20" s="81">
        <f>WEEKDAY(DATE($AC$2,$AG$2,27))</f>
        <v>7</v>
      </c>
      <c r="AT20" s="82">
        <f>WEEKDAY(DATE($AC$2,$AG$2,28))</f>
        <v>1</v>
      </c>
      <c r="AU20" s="83">
        <f>IF(AU19=29,WEEKDAY(DATE($AC$2,$AG$2,29)),0)</f>
        <v>0</v>
      </c>
      <c r="AV20" s="81">
        <f>IF(AV19=30,WEEKDAY(DATE($AC$2,$AG$2,30)),0)</f>
        <v>0</v>
      </c>
      <c r="AW20" s="82">
        <f>IF(AW19=31,WEEKDAY(DATE($AC$2,$AG$2,31)),0)</f>
        <v>0</v>
      </c>
      <c r="AX20" s="471"/>
      <c r="AY20" s="472"/>
      <c r="AZ20" s="477"/>
      <c r="BA20" s="478"/>
      <c r="BB20" s="484"/>
      <c r="BC20" s="485"/>
      <c r="BD20" s="485"/>
      <c r="BE20" s="485"/>
      <c r="BF20" s="486"/>
    </row>
    <row r="21" spans="2:58" ht="22.5" customHeight="1" thickBot="1" x14ac:dyDescent="0.45">
      <c r="B21" s="413"/>
      <c r="C21" s="340"/>
      <c r="D21" s="323"/>
      <c r="E21" s="324"/>
      <c r="F21" s="105"/>
      <c r="G21" s="435"/>
      <c r="H21" s="322"/>
      <c r="I21" s="323"/>
      <c r="J21" s="323"/>
      <c r="K21" s="324"/>
      <c r="L21" s="322"/>
      <c r="M21" s="323"/>
      <c r="N21" s="323"/>
      <c r="O21" s="341"/>
      <c r="P21" s="335"/>
      <c r="Q21" s="438"/>
      <c r="R21" s="332"/>
      <c r="S21" s="87"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7"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7"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7"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473"/>
      <c r="AY21" s="474"/>
      <c r="AZ21" s="479"/>
      <c r="BA21" s="480"/>
      <c r="BB21" s="487"/>
      <c r="BC21" s="488"/>
      <c r="BD21" s="488"/>
      <c r="BE21" s="488"/>
      <c r="BF21" s="489"/>
    </row>
    <row r="22" spans="2:58" ht="20.25" customHeight="1" x14ac:dyDescent="0.4">
      <c r="B22" s="441">
        <v>1</v>
      </c>
      <c r="C22" s="443"/>
      <c r="D22" s="444"/>
      <c r="E22" s="445"/>
      <c r="F22" s="132"/>
      <c r="G22" s="452"/>
      <c r="H22" s="695"/>
      <c r="I22" s="696"/>
      <c r="J22" s="696"/>
      <c r="K22" s="697"/>
      <c r="L22" s="460"/>
      <c r="M22" s="461"/>
      <c r="N22" s="461"/>
      <c r="O22" s="462"/>
      <c r="P22" s="466" t="s">
        <v>150</v>
      </c>
      <c r="Q22" s="467"/>
      <c r="R22" s="468"/>
      <c r="S22" s="65"/>
      <c r="T22" s="66"/>
      <c r="U22" s="66"/>
      <c r="V22" s="66"/>
      <c r="W22" s="66"/>
      <c r="X22" s="66"/>
      <c r="Y22" s="67"/>
      <c r="Z22" s="65"/>
      <c r="AA22" s="66"/>
      <c r="AB22" s="66"/>
      <c r="AC22" s="66"/>
      <c r="AD22" s="66"/>
      <c r="AE22" s="66"/>
      <c r="AF22" s="67"/>
      <c r="AG22" s="65"/>
      <c r="AH22" s="66"/>
      <c r="AI22" s="66"/>
      <c r="AJ22" s="66"/>
      <c r="AK22" s="66"/>
      <c r="AL22" s="66"/>
      <c r="AM22" s="67"/>
      <c r="AN22" s="65"/>
      <c r="AO22" s="66"/>
      <c r="AP22" s="66"/>
      <c r="AQ22" s="66"/>
      <c r="AR22" s="66"/>
      <c r="AS22" s="66"/>
      <c r="AT22" s="67"/>
      <c r="AU22" s="65"/>
      <c r="AV22" s="66"/>
      <c r="AW22" s="66"/>
      <c r="AX22" s="493"/>
      <c r="AY22" s="494"/>
      <c r="AZ22" s="495"/>
      <c r="BA22" s="496"/>
      <c r="BB22" s="395"/>
      <c r="BC22" s="396"/>
      <c r="BD22" s="396"/>
      <c r="BE22" s="396"/>
      <c r="BF22" s="397"/>
    </row>
    <row r="23" spans="2:58" ht="20.25" customHeight="1" x14ac:dyDescent="0.4">
      <c r="B23" s="442"/>
      <c r="C23" s="446"/>
      <c r="D23" s="447"/>
      <c r="E23" s="448"/>
      <c r="F23" s="125"/>
      <c r="G23" s="453"/>
      <c r="H23" s="698"/>
      <c r="I23" s="699"/>
      <c r="J23" s="699"/>
      <c r="K23" s="700"/>
      <c r="L23" s="463"/>
      <c r="M23" s="464"/>
      <c r="N23" s="464"/>
      <c r="O23" s="465"/>
      <c r="P23" s="500" t="s">
        <v>151</v>
      </c>
      <c r="Q23" s="501"/>
      <c r="R23" s="502"/>
      <c r="S23" s="145" t="str">
        <f>IF(S22="","",VLOOKUP(S22,'シフト記号表（勤務時間帯） (5)'!$C$6:$K$35,9,FALSE))</f>
        <v/>
      </c>
      <c r="T23" s="146" t="str">
        <f>IF(T22="","",VLOOKUP(T22,'シフト記号表（勤務時間帯） (5)'!$C$6:$K$35,9,FALSE))</f>
        <v/>
      </c>
      <c r="U23" s="146" t="str">
        <f>IF(U22="","",VLOOKUP(U22,'シフト記号表（勤務時間帯） (5)'!$C$6:$K$35,9,FALSE))</f>
        <v/>
      </c>
      <c r="V23" s="146" t="str">
        <f>IF(V22="","",VLOOKUP(V22,'シフト記号表（勤務時間帯） (5)'!$C$6:$K$35,9,FALSE))</f>
        <v/>
      </c>
      <c r="W23" s="146" t="str">
        <f>IF(W22="","",VLOOKUP(W22,'シフト記号表（勤務時間帯） (5)'!$C$6:$K$35,9,FALSE))</f>
        <v/>
      </c>
      <c r="X23" s="146" t="str">
        <f>IF(X22="","",VLOOKUP(X22,'シフト記号表（勤務時間帯） (5)'!$C$6:$K$35,9,FALSE))</f>
        <v/>
      </c>
      <c r="Y23" s="147" t="str">
        <f>IF(Y22="","",VLOOKUP(Y22,'シフト記号表（勤務時間帯） (5)'!$C$6:$K$35,9,FALSE))</f>
        <v/>
      </c>
      <c r="Z23" s="145" t="str">
        <f>IF(Z22="","",VLOOKUP(Z22,'シフト記号表（勤務時間帯） (5)'!$C$6:$K$35,9,FALSE))</f>
        <v/>
      </c>
      <c r="AA23" s="146" t="str">
        <f>IF(AA22="","",VLOOKUP(AA22,'シフト記号表（勤務時間帯） (5)'!$C$6:$K$35,9,FALSE))</f>
        <v/>
      </c>
      <c r="AB23" s="146" t="str">
        <f>IF(AB22="","",VLOOKUP(AB22,'シフト記号表（勤務時間帯） (5)'!$C$6:$K$35,9,FALSE))</f>
        <v/>
      </c>
      <c r="AC23" s="146" t="str">
        <f>IF(AC22="","",VLOOKUP(AC22,'シフト記号表（勤務時間帯） (5)'!$C$6:$K$35,9,FALSE))</f>
        <v/>
      </c>
      <c r="AD23" s="146" t="str">
        <f>IF(AD22="","",VLOOKUP(AD22,'シフト記号表（勤務時間帯） (5)'!$C$6:$K$35,9,FALSE))</f>
        <v/>
      </c>
      <c r="AE23" s="146" t="str">
        <f>IF(AE22="","",VLOOKUP(AE22,'シフト記号表（勤務時間帯） (5)'!$C$6:$K$35,9,FALSE))</f>
        <v/>
      </c>
      <c r="AF23" s="147" t="str">
        <f>IF(AF22="","",VLOOKUP(AF22,'シフト記号表（勤務時間帯） (5)'!$C$6:$K$35,9,FALSE))</f>
        <v/>
      </c>
      <c r="AG23" s="145" t="str">
        <f>IF(AG22="","",VLOOKUP(AG22,'シフト記号表（勤務時間帯） (5)'!$C$6:$K$35,9,FALSE))</f>
        <v/>
      </c>
      <c r="AH23" s="146" t="str">
        <f>IF(AH22="","",VLOOKUP(AH22,'シフト記号表（勤務時間帯） (5)'!$C$6:$K$35,9,FALSE))</f>
        <v/>
      </c>
      <c r="AI23" s="146" t="str">
        <f>IF(AI22="","",VLOOKUP(AI22,'シフト記号表（勤務時間帯） (5)'!$C$6:$K$35,9,FALSE))</f>
        <v/>
      </c>
      <c r="AJ23" s="146" t="str">
        <f>IF(AJ22="","",VLOOKUP(AJ22,'シフト記号表（勤務時間帯） (5)'!$C$6:$K$35,9,FALSE))</f>
        <v/>
      </c>
      <c r="AK23" s="146" t="str">
        <f>IF(AK22="","",VLOOKUP(AK22,'シフト記号表（勤務時間帯） (5)'!$C$6:$K$35,9,FALSE))</f>
        <v/>
      </c>
      <c r="AL23" s="146" t="str">
        <f>IF(AL22="","",VLOOKUP(AL22,'シフト記号表（勤務時間帯） (5)'!$C$6:$K$35,9,FALSE))</f>
        <v/>
      </c>
      <c r="AM23" s="147" t="str">
        <f>IF(AM22="","",VLOOKUP(AM22,'シフト記号表（勤務時間帯） (5)'!$C$6:$K$35,9,FALSE))</f>
        <v/>
      </c>
      <c r="AN23" s="145" t="str">
        <f>IF(AN22="","",VLOOKUP(AN22,'シフト記号表（勤務時間帯） (5)'!$C$6:$K$35,9,FALSE))</f>
        <v/>
      </c>
      <c r="AO23" s="146" t="str">
        <f>IF(AO22="","",VLOOKUP(AO22,'シフト記号表（勤務時間帯） (5)'!$C$6:$K$35,9,FALSE))</f>
        <v/>
      </c>
      <c r="AP23" s="146" t="str">
        <f>IF(AP22="","",VLOOKUP(AP22,'シフト記号表（勤務時間帯） (5)'!$C$6:$K$35,9,FALSE))</f>
        <v/>
      </c>
      <c r="AQ23" s="146" t="str">
        <f>IF(AQ22="","",VLOOKUP(AQ22,'シフト記号表（勤務時間帯） (5)'!$C$6:$K$35,9,FALSE))</f>
        <v/>
      </c>
      <c r="AR23" s="146" t="str">
        <f>IF(AR22="","",VLOOKUP(AR22,'シフト記号表（勤務時間帯） (5)'!$C$6:$K$35,9,FALSE))</f>
        <v/>
      </c>
      <c r="AS23" s="146" t="str">
        <f>IF(AS22="","",VLOOKUP(AS22,'シフト記号表（勤務時間帯） (5)'!$C$6:$K$35,9,FALSE))</f>
        <v/>
      </c>
      <c r="AT23" s="147" t="str">
        <f>IF(AT22="","",VLOOKUP(AT22,'シフト記号表（勤務時間帯） (5)'!$C$6:$K$35,9,FALSE))</f>
        <v/>
      </c>
      <c r="AU23" s="145" t="str">
        <f>IF(AU22="","",VLOOKUP(AU22,'シフト記号表（勤務時間帯） (5)'!$C$6:$K$35,9,FALSE))</f>
        <v/>
      </c>
      <c r="AV23" s="146" t="str">
        <f>IF(AV22="","",VLOOKUP(AV22,'シフト記号表（勤務時間帯） (5)'!$C$6:$K$35,9,FALSE))</f>
        <v/>
      </c>
      <c r="AW23" s="146" t="str">
        <f>IF(AW22="","",VLOOKUP(AW22,'シフト記号表（勤務時間帯） (5)'!$C$6:$K$35,9,FALSE))</f>
        <v/>
      </c>
      <c r="AX23" s="503">
        <f>IF($BB$3="４週",SUM(S23:AT23),IF($BB$3="暦月",SUM(S23:AW23),""))</f>
        <v>0</v>
      </c>
      <c r="AY23" s="504"/>
      <c r="AZ23" s="505">
        <f>IF($BB$3="４週",AX23/4,IF($BB$3="暦月",地密通所!AX23/(地密通所!$BB$8/7),""))</f>
        <v>0</v>
      </c>
      <c r="BA23" s="506"/>
      <c r="BB23" s="368"/>
      <c r="BC23" s="369"/>
      <c r="BD23" s="369"/>
      <c r="BE23" s="369"/>
      <c r="BF23" s="370"/>
    </row>
    <row r="24" spans="2:58" ht="20.25" customHeight="1" x14ac:dyDescent="0.4">
      <c r="B24" s="442"/>
      <c r="C24" s="449"/>
      <c r="D24" s="450"/>
      <c r="E24" s="451"/>
      <c r="F24" s="148">
        <f>C22</f>
        <v>0</v>
      </c>
      <c r="G24" s="453"/>
      <c r="H24" s="698"/>
      <c r="I24" s="699"/>
      <c r="J24" s="699"/>
      <c r="K24" s="700"/>
      <c r="L24" s="463"/>
      <c r="M24" s="464"/>
      <c r="N24" s="464"/>
      <c r="O24" s="465"/>
      <c r="P24" s="507" t="s">
        <v>152</v>
      </c>
      <c r="Q24" s="508"/>
      <c r="R24" s="509"/>
      <c r="S24" s="95" t="str">
        <f>IF(S22="","",VLOOKUP(S22,'シフト記号表（勤務時間帯） (5)'!$C$6:$U$35,19,FALSE))</f>
        <v/>
      </c>
      <c r="T24" s="96" t="str">
        <f>IF(T22="","",VLOOKUP(T22,'シフト記号表（勤務時間帯） (5)'!$C$6:$U$35,19,FALSE))</f>
        <v/>
      </c>
      <c r="U24" s="96" t="str">
        <f>IF(U22="","",VLOOKUP(U22,'シフト記号表（勤務時間帯） (5)'!$C$6:$U$35,19,FALSE))</f>
        <v/>
      </c>
      <c r="V24" s="96" t="str">
        <f>IF(V22="","",VLOOKUP(V22,'シフト記号表（勤務時間帯） (5)'!$C$6:$U$35,19,FALSE))</f>
        <v/>
      </c>
      <c r="W24" s="96" t="str">
        <f>IF(W22="","",VLOOKUP(W22,'シフト記号表（勤務時間帯） (5)'!$C$6:$U$35,19,FALSE))</f>
        <v/>
      </c>
      <c r="X24" s="96" t="str">
        <f>IF(X22="","",VLOOKUP(X22,'シフト記号表（勤務時間帯） (5)'!$C$6:$U$35,19,FALSE))</f>
        <v/>
      </c>
      <c r="Y24" s="97" t="str">
        <f>IF(Y22="","",VLOOKUP(Y22,'シフト記号表（勤務時間帯） (5)'!$C$6:$U$35,19,FALSE))</f>
        <v/>
      </c>
      <c r="Z24" s="95" t="str">
        <f>IF(Z22="","",VLOOKUP(Z22,'シフト記号表（勤務時間帯） (5)'!$C$6:$U$35,19,FALSE))</f>
        <v/>
      </c>
      <c r="AA24" s="96" t="str">
        <f>IF(AA22="","",VLOOKUP(AA22,'シフト記号表（勤務時間帯） (5)'!$C$6:$U$35,19,FALSE))</f>
        <v/>
      </c>
      <c r="AB24" s="96" t="str">
        <f>IF(AB22="","",VLOOKUP(AB22,'シフト記号表（勤務時間帯） (5)'!$C$6:$U$35,19,FALSE))</f>
        <v/>
      </c>
      <c r="AC24" s="96" t="str">
        <f>IF(AC22="","",VLOOKUP(AC22,'シフト記号表（勤務時間帯） (5)'!$C$6:$U$35,19,FALSE))</f>
        <v/>
      </c>
      <c r="AD24" s="96" t="str">
        <f>IF(AD22="","",VLOOKUP(AD22,'シフト記号表（勤務時間帯） (5)'!$C$6:$U$35,19,FALSE))</f>
        <v/>
      </c>
      <c r="AE24" s="96" t="str">
        <f>IF(AE22="","",VLOOKUP(AE22,'シフト記号表（勤務時間帯） (5)'!$C$6:$U$35,19,FALSE))</f>
        <v/>
      </c>
      <c r="AF24" s="97" t="str">
        <f>IF(AF22="","",VLOOKUP(AF22,'シフト記号表（勤務時間帯） (5)'!$C$6:$U$35,19,FALSE))</f>
        <v/>
      </c>
      <c r="AG24" s="95" t="str">
        <f>IF(AG22="","",VLOOKUP(AG22,'シフト記号表（勤務時間帯） (5)'!$C$6:$U$35,19,FALSE))</f>
        <v/>
      </c>
      <c r="AH24" s="96" t="str">
        <f>IF(AH22="","",VLOOKUP(AH22,'シフト記号表（勤務時間帯） (5)'!$C$6:$U$35,19,FALSE))</f>
        <v/>
      </c>
      <c r="AI24" s="96" t="str">
        <f>IF(AI22="","",VLOOKUP(AI22,'シフト記号表（勤務時間帯） (5)'!$C$6:$U$35,19,FALSE))</f>
        <v/>
      </c>
      <c r="AJ24" s="96" t="str">
        <f>IF(AJ22="","",VLOOKUP(AJ22,'シフト記号表（勤務時間帯） (5)'!$C$6:$U$35,19,FALSE))</f>
        <v/>
      </c>
      <c r="AK24" s="96" t="str">
        <f>IF(AK22="","",VLOOKUP(AK22,'シフト記号表（勤務時間帯） (5)'!$C$6:$U$35,19,FALSE))</f>
        <v/>
      </c>
      <c r="AL24" s="96" t="str">
        <f>IF(AL22="","",VLOOKUP(AL22,'シフト記号表（勤務時間帯） (5)'!$C$6:$U$35,19,FALSE))</f>
        <v/>
      </c>
      <c r="AM24" s="97" t="str">
        <f>IF(AM22="","",VLOOKUP(AM22,'シフト記号表（勤務時間帯） (5)'!$C$6:$U$35,19,FALSE))</f>
        <v/>
      </c>
      <c r="AN24" s="95" t="str">
        <f>IF(AN22="","",VLOOKUP(AN22,'シフト記号表（勤務時間帯） (5)'!$C$6:$U$35,19,FALSE))</f>
        <v/>
      </c>
      <c r="AO24" s="96" t="str">
        <f>IF(AO22="","",VLOOKUP(AO22,'シフト記号表（勤務時間帯） (5)'!$C$6:$U$35,19,FALSE))</f>
        <v/>
      </c>
      <c r="AP24" s="96" t="str">
        <f>IF(AP22="","",VLOOKUP(AP22,'シフト記号表（勤務時間帯） (5)'!$C$6:$U$35,19,FALSE))</f>
        <v/>
      </c>
      <c r="AQ24" s="96" t="str">
        <f>IF(AQ22="","",VLOOKUP(AQ22,'シフト記号表（勤務時間帯） (5)'!$C$6:$U$35,19,FALSE))</f>
        <v/>
      </c>
      <c r="AR24" s="96" t="str">
        <f>IF(AR22="","",VLOOKUP(AR22,'シフト記号表（勤務時間帯） (5)'!$C$6:$U$35,19,FALSE))</f>
        <v/>
      </c>
      <c r="AS24" s="96" t="str">
        <f>IF(AS22="","",VLOOKUP(AS22,'シフト記号表（勤務時間帯） (5)'!$C$6:$U$35,19,FALSE))</f>
        <v/>
      </c>
      <c r="AT24" s="97" t="str">
        <f>IF(AT22="","",VLOOKUP(AT22,'シフト記号表（勤務時間帯） (5)'!$C$6:$U$35,19,FALSE))</f>
        <v/>
      </c>
      <c r="AU24" s="95" t="str">
        <f>IF(AU22="","",VLOOKUP(AU22,'シフト記号表（勤務時間帯） (5)'!$C$6:$U$35,19,FALSE))</f>
        <v/>
      </c>
      <c r="AV24" s="96" t="str">
        <f>IF(AV22="","",VLOOKUP(AV22,'シフト記号表（勤務時間帯） (5)'!$C$6:$U$35,19,FALSE))</f>
        <v/>
      </c>
      <c r="AW24" s="96" t="str">
        <f>IF(AW22="","",VLOOKUP(AW22,'シフト記号表（勤務時間帯） (5)'!$C$6:$U$35,19,FALSE))</f>
        <v/>
      </c>
      <c r="AX24" s="510">
        <f>IF($BB$3="４週",SUM(S24:AT24),IF($BB$3="暦月",SUM(S24:AW24),""))</f>
        <v>0</v>
      </c>
      <c r="AY24" s="511"/>
      <c r="AZ24" s="512">
        <f>IF($BB$3="４週",AX24/4,IF($BB$3="暦月",地密通所!AX24/(地密通所!$BB$8/7),""))</f>
        <v>0</v>
      </c>
      <c r="BA24" s="513"/>
      <c r="BB24" s="497"/>
      <c r="BC24" s="498"/>
      <c r="BD24" s="498"/>
      <c r="BE24" s="498"/>
      <c r="BF24" s="499"/>
    </row>
    <row r="25" spans="2:58" ht="20.25" customHeight="1" x14ac:dyDescent="0.4">
      <c r="B25" s="442">
        <f>B22+1</f>
        <v>2</v>
      </c>
      <c r="C25" s="514"/>
      <c r="D25" s="515"/>
      <c r="E25" s="516"/>
      <c r="F25" s="149"/>
      <c r="G25" s="517"/>
      <c r="H25" s="701"/>
      <c r="I25" s="699"/>
      <c r="J25" s="699"/>
      <c r="K25" s="700"/>
      <c r="L25" s="520"/>
      <c r="M25" s="521"/>
      <c r="N25" s="521"/>
      <c r="O25" s="522"/>
      <c r="P25" s="526" t="s">
        <v>150</v>
      </c>
      <c r="Q25" s="527"/>
      <c r="R25" s="528"/>
      <c r="S25" s="65"/>
      <c r="T25" s="66"/>
      <c r="U25" s="66"/>
      <c r="V25" s="66"/>
      <c r="W25" s="66"/>
      <c r="X25" s="66"/>
      <c r="Y25" s="67"/>
      <c r="Z25" s="65"/>
      <c r="AA25" s="66"/>
      <c r="AB25" s="66"/>
      <c r="AC25" s="66"/>
      <c r="AD25" s="66"/>
      <c r="AE25" s="66"/>
      <c r="AF25" s="67"/>
      <c r="AG25" s="65"/>
      <c r="AH25" s="66"/>
      <c r="AI25" s="66"/>
      <c r="AJ25" s="66"/>
      <c r="AK25" s="66"/>
      <c r="AL25" s="66"/>
      <c r="AM25" s="67"/>
      <c r="AN25" s="65"/>
      <c r="AO25" s="66"/>
      <c r="AP25" s="66"/>
      <c r="AQ25" s="66"/>
      <c r="AR25" s="66"/>
      <c r="AS25" s="66"/>
      <c r="AT25" s="67"/>
      <c r="AU25" s="65"/>
      <c r="AV25" s="66"/>
      <c r="AW25" s="66"/>
      <c r="AX25" s="529"/>
      <c r="AY25" s="530"/>
      <c r="AZ25" s="531"/>
      <c r="BA25" s="532"/>
      <c r="BB25" s="365"/>
      <c r="BC25" s="366"/>
      <c r="BD25" s="366"/>
      <c r="BE25" s="366"/>
      <c r="BF25" s="367"/>
    </row>
    <row r="26" spans="2:58" ht="20.25" customHeight="1" x14ac:dyDescent="0.4">
      <c r="B26" s="442"/>
      <c r="C26" s="446"/>
      <c r="D26" s="447"/>
      <c r="E26" s="448"/>
      <c r="F26" s="125"/>
      <c r="G26" s="453"/>
      <c r="H26" s="698"/>
      <c r="I26" s="699"/>
      <c r="J26" s="699"/>
      <c r="K26" s="700"/>
      <c r="L26" s="463"/>
      <c r="M26" s="464"/>
      <c r="N26" s="464"/>
      <c r="O26" s="465"/>
      <c r="P26" s="500" t="s">
        <v>151</v>
      </c>
      <c r="Q26" s="501"/>
      <c r="R26" s="502"/>
      <c r="S26" s="145" t="str">
        <f>IF(S25="","",VLOOKUP(S25,'シフト記号表（勤務時間帯） (5)'!$C$6:$K$35,9,FALSE))</f>
        <v/>
      </c>
      <c r="T26" s="146" t="str">
        <f>IF(T25="","",VLOOKUP(T25,'シフト記号表（勤務時間帯） (5)'!$C$6:$K$35,9,FALSE))</f>
        <v/>
      </c>
      <c r="U26" s="146" t="str">
        <f>IF(U25="","",VLOOKUP(U25,'シフト記号表（勤務時間帯） (5)'!$C$6:$K$35,9,FALSE))</f>
        <v/>
      </c>
      <c r="V26" s="146" t="str">
        <f>IF(V25="","",VLOOKUP(V25,'シフト記号表（勤務時間帯） (5)'!$C$6:$K$35,9,FALSE))</f>
        <v/>
      </c>
      <c r="W26" s="146" t="str">
        <f>IF(W25="","",VLOOKUP(W25,'シフト記号表（勤務時間帯） (5)'!$C$6:$K$35,9,FALSE))</f>
        <v/>
      </c>
      <c r="X26" s="146" t="str">
        <f>IF(X25="","",VLOOKUP(X25,'シフト記号表（勤務時間帯） (5)'!$C$6:$K$35,9,FALSE))</f>
        <v/>
      </c>
      <c r="Y26" s="147" t="str">
        <f>IF(Y25="","",VLOOKUP(Y25,'シフト記号表（勤務時間帯） (5)'!$C$6:$K$35,9,FALSE))</f>
        <v/>
      </c>
      <c r="Z26" s="145" t="str">
        <f>IF(Z25="","",VLOOKUP(Z25,'シフト記号表（勤務時間帯） (5)'!$C$6:$K$35,9,FALSE))</f>
        <v/>
      </c>
      <c r="AA26" s="146" t="str">
        <f>IF(AA25="","",VLOOKUP(AA25,'シフト記号表（勤務時間帯） (5)'!$C$6:$K$35,9,FALSE))</f>
        <v/>
      </c>
      <c r="AB26" s="146" t="str">
        <f>IF(AB25="","",VLOOKUP(AB25,'シフト記号表（勤務時間帯） (5)'!$C$6:$K$35,9,FALSE))</f>
        <v/>
      </c>
      <c r="AC26" s="146" t="str">
        <f>IF(AC25="","",VLOOKUP(AC25,'シフト記号表（勤務時間帯） (5)'!$C$6:$K$35,9,FALSE))</f>
        <v/>
      </c>
      <c r="AD26" s="146" t="str">
        <f>IF(AD25="","",VLOOKUP(AD25,'シフト記号表（勤務時間帯） (5)'!$C$6:$K$35,9,FALSE))</f>
        <v/>
      </c>
      <c r="AE26" s="146" t="str">
        <f>IF(AE25="","",VLOOKUP(AE25,'シフト記号表（勤務時間帯） (5)'!$C$6:$K$35,9,FALSE))</f>
        <v/>
      </c>
      <c r="AF26" s="147" t="str">
        <f>IF(AF25="","",VLOOKUP(AF25,'シフト記号表（勤務時間帯） (5)'!$C$6:$K$35,9,FALSE))</f>
        <v/>
      </c>
      <c r="AG26" s="145" t="str">
        <f>IF(AG25="","",VLOOKUP(AG25,'シフト記号表（勤務時間帯） (5)'!$C$6:$K$35,9,FALSE))</f>
        <v/>
      </c>
      <c r="AH26" s="146" t="str">
        <f>IF(AH25="","",VLOOKUP(AH25,'シフト記号表（勤務時間帯） (5)'!$C$6:$K$35,9,FALSE))</f>
        <v/>
      </c>
      <c r="AI26" s="146" t="str">
        <f>IF(AI25="","",VLOOKUP(AI25,'シフト記号表（勤務時間帯） (5)'!$C$6:$K$35,9,FALSE))</f>
        <v/>
      </c>
      <c r="AJ26" s="146" t="str">
        <f>IF(AJ25="","",VLOOKUP(AJ25,'シフト記号表（勤務時間帯） (5)'!$C$6:$K$35,9,FALSE))</f>
        <v/>
      </c>
      <c r="AK26" s="146" t="str">
        <f>IF(AK25="","",VLOOKUP(AK25,'シフト記号表（勤務時間帯） (5)'!$C$6:$K$35,9,FALSE))</f>
        <v/>
      </c>
      <c r="AL26" s="146" t="str">
        <f>IF(AL25="","",VLOOKUP(AL25,'シフト記号表（勤務時間帯） (5)'!$C$6:$K$35,9,FALSE))</f>
        <v/>
      </c>
      <c r="AM26" s="147" t="str">
        <f>IF(AM25="","",VLOOKUP(AM25,'シフト記号表（勤務時間帯） (5)'!$C$6:$K$35,9,FALSE))</f>
        <v/>
      </c>
      <c r="AN26" s="145" t="str">
        <f>IF(AN25="","",VLOOKUP(AN25,'シフト記号表（勤務時間帯） (5)'!$C$6:$K$35,9,FALSE))</f>
        <v/>
      </c>
      <c r="AO26" s="146" t="str">
        <f>IF(AO25="","",VLOOKUP(AO25,'シフト記号表（勤務時間帯） (5)'!$C$6:$K$35,9,FALSE))</f>
        <v/>
      </c>
      <c r="AP26" s="146" t="str">
        <f>IF(AP25="","",VLOOKUP(AP25,'シフト記号表（勤務時間帯） (5)'!$C$6:$K$35,9,FALSE))</f>
        <v/>
      </c>
      <c r="AQ26" s="146" t="str">
        <f>IF(AQ25="","",VLOOKUP(AQ25,'シフト記号表（勤務時間帯） (5)'!$C$6:$K$35,9,FALSE))</f>
        <v/>
      </c>
      <c r="AR26" s="146" t="str">
        <f>IF(AR25="","",VLOOKUP(AR25,'シフト記号表（勤務時間帯） (5)'!$C$6:$K$35,9,FALSE))</f>
        <v/>
      </c>
      <c r="AS26" s="146" t="str">
        <f>IF(AS25="","",VLOOKUP(AS25,'シフト記号表（勤務時間帯） (5)'!$C$6:$K$35,9,FALSE))</f>
        <v/>
      </c>
      <c r="AT26" s="147" t="str">
        <f>IF(AT25="","",VLOOKUP(AT25,'シフト記号表（勤務時間帯） (5)'!$C$6:$K$35,9,FALSE))</f>
        <v/>
      </c>
      <c r="AU26" s="145" t="str">
        <f>IF(AU25="","",VLOOKUP(AU25,'シフト記号表（勤務時間帯） (5)'!$C$6:$K$35,9,FALSE))</f>
        <v/>
      </c>
      <c r="AV26" s="146" t="str">
        <f>IF(AV25="","",VLOOKUP(AV25,'シフト記号表（勤務時間帯） (5)'!$C$6:$K$35,9,FALSE))</f>
        <v/>
      </c>
      <c r="AW26" s="146" t="str">
        <f>IF(AW25="","",VLOOKUP(AW25,'シフト記号表（勤務時間帯） (5)'!$C$6:$K$35,9,FALSE))</f>
        <v/>
      </c>
      <c r="AX26" s="503">
        <f>IF($BB$3="４週",SUM(S26:AT26),IF($BB$3="暦月",SUM(S26:AW26),""))</f>
        <v>0</v>
      </c>
      <c r="AY26" s="504"/>
      <c r="AZ26" s="505">
        <f>IF($BB$3="４週",AX26/4,IF($BB$3="暦月",地密通所!AX26/(地密通所!$BB$8/7),""))</f>
        <v>0</v>
      </c>
      <c r="BA26" s="506"/>
      <c r="BB26" s="368"/>
      <c r="BC26" s="369"/>
      <c r="BD26" s="369"/>
      <c r="BE26" s="369"/>
      <c r="BF26" s="370"/>
    </row>
    <row r="27" spans="2:58" ht="20.25" customHeight="1" x14ac:dyDescent="0.4">
      <c r="B27" s="442"/>
      <c r="C27" s="449"/>
      <c r="D27" s="450"/>
      <c r="E27" s="451"/>
      <c r="F27" s="125">
        <f>C25</f>
        <v>0</v>
      </c>
      <c r="G27" s="518"/>
      <c r="H27" s="698"/>
      <c r="I27" s="699"/>
      <c r="J27" s="699"/>
      <c r="K27" s="700"/>
      <c r="L27" s="523"/>
      <c r="M27" s="524"/>
      <c r="N27" s="524"/>
      <c r="O27" s="525"/>
      <c r="P27" s="507" t="s">
        <v>152</v>
      </c>
      <c r="Q27" s="508"/>
      <c r="R27" s="509"/>
      <c r="S27" s="95" t="str">
        <f>IF(S25="","",VLOOKUP(S25,'シフト記号表（勤務時間帯） (5)'!$C$6:$U$35,19,FALSE))</f>
        <v/>
      </c>
      <c r="T27" s="96" t="str">
        <f>IF(T25="","",VLOOKUP(T25,'シフト記号表（勤務時間帯） (5)'!$C$6:$U$35,19,FALSE))</f>
        <v/>
      </c>
      <c r="U27" s="96" t="str">
        <f>IF(U25="","",VLOOKUP(U25,'シフト記号表（勤務時間帯） (5)'!$C$6:$U$35,19,FALSE))</f>
        <v/>
      </c>
      <c r="V27" s="96" t="str">
        <f>IF(V25="","",VLOOKUP(V25,'シフト記号表（勤務時間帯） (5)'!$C$6:$U$35,19,FALSE))</f>
        <v/>
      </c>
      <c r="W27" s="96" t="str">
        <f>IF(W25="","",VLOOKUP(W25,'シフト記号表（勤務時間帯） (5)'!$C$6:$U$35,19,FALSE))</f>
        <v/>
      </c>
      <c r="X27" s="96" t="str">
        <f>IF(X25="","",VLOOKUP(X25,'シフト記号表（勤務時間帯） (5)'!$C$6:$U$35,19,FALSE))</f>
        <v/>
      </c>
      <c r="Y27" s="97" t="str">
        <f>IF(Y25="","",VLOOKUP(Y25,'シフト記号表（勤務時間帯） (5)'!$C$6:$U$35,19,FALSE))</f>
        <v/>
      </c>
      <c r="Z27" s="95" t="str">
        <f>IF(Z25="","",VLOOKUP(Z25,'シフト記号表（勤務時間帯） (5)'!$C$6:$U$35,19,FALSE))</f>
        <v/>
      </c>
      <c r="AA27" s="96" t="str">
        <f>IF(AA25="","",VLOOKUP(AA25,'シフト記号表（勤務時間帯） (5)'!$C$6:$U$35,19,FALSE))</f>
        <v/>
      </c>
      <c r="AB27" s="96" t="str">
        <f>IF(AB25="","",VLOOKUP(AB25,'シフト記号表（勤務時間帯） (5)'!$C$6:$U$35,19,FALSE))</f>
        <v/>
      </c>
      <c r="AC27" s="96" t="str">
        <f>IF(AC25="","",VLOOKUP(AC25,'シフト記号表（勤務時間帯） (5)'!$C$6:$U$35,19,FALSE))</f>
        <v/>
      </c>
      <c r="AD27" s="96" t="str">
        <f>IF(AD25="","",VLOOKUP(AD25,'シフト記号表（勤務時間帯） (5)'!$C$6:$U$35,19,FALSE))</f>
        <v/>
      </c>
      <c r="AE27" s="96" t="str">
        <f>IF(AE25="","",VLOOKUP(AE25,'シフト記号表（勤務時間帯） (5)'!$C$6:$U$35,19,FALSE))</f>
        <v/>
      </c>
      <c r="AF27" s="97" t="str">
        <f>IF(AF25="","",VLOOKUP(AF25,'シフト記号表（勤務時間帯） (5)'!$C$6:$U$35,19,FALSE))</f>
        <v/>
      </c>
      <c r="AG27" s="95" t="str">
        <f>IF(AG25="","",VLOOKUP(AG25,'シフト記号表（勤務時間帯） (5)'!$C$6:$U$35,19,FALSE))</f>
        <v/>
      </c>
      <c r="AH27" s="96" t="str">
        <f>IF(AH25="","",VLOOKUP(AH25,'シフト記号表（勤務時間帯） (5)'!$C$6:$U$35,19,FALSE))</f>
        <v/>
      </c>
      <c r="AI27" s="96" t="str">
        <f>IF(AI25="","",VLOOKUP(AI25,'シフト記号表（勤務時間帯） (5)'!$C$6:$U$35,19,FALSE))</f>
        <v/>
      </c>
      <c r="AJ27" s="96" t="str">
        <f>IF(AJ25="","",VLOOKUP(AJ25,'シフト記号表（勤務時間帯） (5)'!$C$6:$U$35,19,FALSE))</f>
        <v/>
      </c>
      <c r="AK27" s="96" t="str">
        <f>IF(AK25="","",VLOOKUP(AK25,'シフト記号表（勤務時間帯） (5)'!$C$6:$U$35,19,FALSE))</f>
        <v/>
      </c>
      <c r="AL27" s="96" t="str">
        <f>IF(AL25="","",VLOOKUP(AL25,'シフト記号表（勤務時間帯） (5)'!$C$6:$U$35,19,FALSE))</f>
        <v/>
      </c>
      <c r="AM27" s="97" t="str">
        <f>IF(AM25="","",VLOOKUP(AM25,'シフト記号表（勤務時間帯） (5)'!$C$6:$U$35,19,FALSE))</f>
        <v/>
      </c>
      <c r="AN27" s="95" t="str">
        <f>IF(AN25="","",VLOOKUP(AN25,'シフト記号表（勤務時間帯） (5)'!$C$6:$U$35,19,FALSE))</f>
        <v/>
      </c>
      <c r="AO27" s="96" t="str">
        <f>IF(AO25="","",VLOOKUP(AO25,'シフト記号表（勤務時間帯） (5)'!$C$6:$U$35,19,FALSE))</f>
        <v/>
      </c>
      <c r="AP27" s="96" t="str">
        <f>IF(AP25="","",VLOOKUP(AP25,'シフト記号表（勤務時間帯） (5)'!$C$6:$U$35,19,FALSE))</f>
        <v/>
      </c>
      <c r="AQ27" s="96" t="str">
        <f>IF(AQ25="","",VLOOKUP(AQ25,'シフト記号表（勤務時間帯） (5)'!$C$6:$U$35,19,FALSE))</f>
        <v/>
      </c>
      <c r="AR27" s="96" t="str">
        <f>IF(AR25="","",VLOOKUP(AR25,'シフト記号表（勤務時間帯） (5)'!$C$6:$U$35,19,FALSE))</f>
        <v/>
      </c>
      <c r="AS27" s="96" t="str">
        <f>IF(AS25="","",VLOOKUP(AS25,'シフト記号表（勤務時間帯） (5)'!$C$6:$U$35,19,FALSE))</f>
        <v/>
      </c>
      <c r="AT27" s="97" t="str">
        <f>IF(AT25="","",VLOOKUP(AT25,'シフト記号表（勤務時間帯） (5)'!$C$6:$U$35,19,FALSE))</f>
        <v/>
      </c>
      <c r="AU27" s="95" t="str">
        <f>IF(AU25="","",VLOOKUP(AU25,'シフト記号表（勤務時間帯） (5)'!$C$6:$U$35,19,FALSE))</f>
        <v/>
      </c>
      <c r="AV27" s="96" t="str">
        <f>IF(AV25="","",VLOOKUP(AV25,'シフト記号表（勤務時間帯） (5)'!$C$6:$U$35,19,FALSE))</f>
        <v/>
      </c>
      <c r="AW27" s="96" t="str">
        <f>IF(AW25="","",VLOOKUP(AW25,'シフト記号表（勤務時間帯） (5)'!$C$6:$U$35,19,FALSE))</f>
        <v/>
      </c>
      <c r="AX27" s="510">
        <f>IF($BB$3="４週",SUM(S27:AT27),IF($BB$3="暦月",SUM(S27:AW27),""))</f>
        <v>0</v>
      </c>
      <c r="AY27" s="511"/>
      <c r="AZ27" s="512">
        <f>IF($BB$3="４週",AX27/4,IF($BB$3="暦月",地密通所!AX27/(地密通所!$BB$8/7),""))</f>
        <v>0</v>
      </c>
      <c r="BA27" s="513"/>
      <c r="BB27" s="497"/>
      <c r="BC27" s="498"/>
      <c r="BD27" s="498"/>
      <c r="BE27" s="498"/>
      <c r="BF27" s="499"/>
    </row>
    <row r="28" spans="2:58" ht="20.25" customHeight="1" x14ac:dyDescent="0.4">
      <c r="B28" s="442">
        <f>B25+1</f>
        <v>3</v>
      </c>
      <c r="C28" s="376"/>
      <c r="D28" s="385"/>
      <c r="E28" s="377"/>
      <c r="F28" s="149"/>
      <c r="G28" s="517"/>
      <c r="H28" s="701"/>
      <c r="I28" s="699"/>
      <c r="J28" s="699"/>
      <c r="K28" s="700"/>
      <c r="L28" s="520"/>
      <c r="M28" s="521"/>
      <c r="N28" s="521"/>
      <c r="O28" s="522"/>
      <c r="P28" s="526" t="s">
        <v>150</v>
      </c>
      <c r="Q28" s="527"/>
      <c r="R28" s="528"/>
      <c r="S28" s="65"/>
      <c r="T28" s="66"/>
      <c r="U28" s="66"/>
      <c r="V28" s="66"/>
      <c r="W28" s="66"/>
      <c r="X28" s="66"/>
      <c r="Y28" s="67"/>
      <c r="Z28" s="65"/>
      <c r="AA28" s="66"/>
      <c r="AB28" s="66"/>
      <c r="AC28" s="66"/>
      <c r="AD28" s="66"/>
      <c r="AE28" s="66"/>
      <c r="AF28" s="67"/>
      <c r="AG28" s="65"/>
      <c r="AH28" s="66"/>
      <c r="AI28" s="66"/>
      <c r="AJ28" s="66"/>
      <c r="AK28" s="66"/>
      <c r="AL28" s="66"/>
      <c r="AM28" s="67"/>
      <c r="AN28" s="65"/>
      <c r="AO28" s="66"/>
      <c r="AP28" s="66"/>
      <c r="AQ28" s="66"/>
      <c r="AR28" s="66"/>
      <c r="AS28" s="66"/>
      <c r="AT28" s="67"/>
      <c r="AU28" s="65"/>
      <c r="AV28" s="66"/>
      <c r="AW28" s="66"/>
      <c r="AX28" s="529"/>
      <c r="AY28" s="530"/>
      <c r="AZ28" s="531"/>
      <c r="BA28" s="532"/>
      <c r="BB28" s="365"/>
      <c r="BC28" s="366"/>
      <c r="BD28" s="366"/>
      <c r="BE28" s="366"/>
      <c r="BF28" s="367"/>
    </row>
    <row r="29" spans="2:58" ht="20.25" customHeight="1" x14ac:dyDescent="0.4">
      <c r="B29" s="442"/>
      <c r="C29" s="378"/>
      <c r="D29" s="387"/>
      <c r="E29" s="379"/>
      <c r="F29" s="125"/>
      <c r="G29" s="453"/>
      <c r="H29" s="698"/>
      <c r="I29" s="699"/>
      <c r="J29" s="699"/>
      <c r="K29" s="700"/>
      <c r="L29" s="463"/>
      <c r="M29" s="464"/>
      <c r="N29" s="464"/>
      <c r="O29" s="465"/>
      <c r="P29" s="500" t="s">
        <v>151</v>
      </c>
      <c r="Q29" s="501"/>
      <c r="R29" s="502"/>
      <c r="S29" s="145" t="str">
        <f>IF(S28="","",VLOOKUP(S28,'シフト記号表（勤務時間帯） (5)'!$C$6:$K$35,9,FALSE))</f>
        <v/>
      </c>
      <c r="T29" s="146" t="str">
        <f>IF(T28="","",VLOOKUP(T28,'シフト記号表（勤務時間帯） (5)'!$C$6:$K$35,9,FALSE))</f>
        <v/>
      </c>
      <c r="U29" s="146" t="str">
        <f>IF(U28="","",VLOOKUP(U28,'シフト記号表（勤務時間帯） (5)'!$C$6:$K$35,9,FALSE))</f>
        <v/>
      </c>
      <c r="V29" s="146" t="str">
        <f>IF(V28="","",VLOOKUP(V28,'シフト記号表（勤務時間帯） (5)'!$C$6:$K$35,9,FALSE))</f>
        <v/>
      </c>
      <c r="W29" s="146" t="str">
        <f>IF(W28="","",VLOOKUP(W28,'シフト記号表（勤務時間帯） (5)'!$C$6:$K$35,9,FALSE))</f>
        <v/>
      </c>
      <c r="X29" s="146" t="str">
        <f>IF(X28="","",VLOOKUP(X28,'シフト記号表（勤務時間帯） (5)'!$C$6:$K$35,9,FALSE))</f>
        <v/>
      </c>
      <c r="Y29" s="147" t="str">
        <f>IF(Y28="","",VLOOKUP(Y28,'シフト記号表（勤務時間帯） (5)'!$C$6:$K$35,9,FALSE))</f>
        <v/>
      </c>
      <c r="Z29" s="145" t="str">
        <f>IF(Z28="","",VLOOKUP(Z28,'シフト記号表（勤務時間帯） (5)'!$C$6:$K$35,9,FALSE))</f>
        <v/>
      </c>
      <c r="AA29" s="146" t="str">
        <f>IF(AA28="","",VLOOKUP(AA28,'シフト記号表（勤務時間帯） (5)'!$C$6:$K$35,9,FALSE))</f>
        <v/>
      </c>
      <c r="AB29" s="146" t="str">
        <f>IF(AB28="","",VLOOKUP(AB28,'シフト記号表（勤務時間帯） (5)'!$C$6:$K$35,9,FALSE))</f>
        <v/>
      </c>
      <c r="AC29" s="146" t="str">
        <f>IF(AC28="","",VLOOKUP(AC28,'シフト記号表（勤務時間帯） (5)'!$C$6:$K$35,9,FALSE))</f>
        <v/>
      </c>
      <c r="AD29" s="146" t="str">
        <f>IF(AD28="","",VLOOKUP(AD28,'シフト記号表（勤務時間帯） (5)'!$C$6:$K$35,9,FALSE))</f>
        <v/>
      </c>
      <c r="AE29" s="146" t="str">
        <f>IF(AE28="","",VLOOKUP(AE28,'シフト記号表（勤務時間帯） (5)'!$C$6:$K$35,9,FALSE))</f>
        <v/>
      </c>
      <c r="AF29" s="147" t="str">
        <f>IF(AF28="","",VLOOKUP(AF28,'シフト記号表（勤務時間帯） (5)'!$C$6:$K$35,9,FALSE))</f>
        <v/>
      </c>
      <c r="AG29" s="145" t="str">
        <f>IF(AG28="","",VLOOKUP(AG28,'シフト記号表（勤務時間帯） (5)'!$C$6:$K$35,9,FALSE))</f>
        <v/>
      </c>
      <c r="AH29" s="146" t="str">
        <f>IF(AH28="","",VLOOKUP(AH28,'シフト記号表（勤務時間帯） (5)'!$C$6:$K$35,9,FALSE))</f>
        <v/>
      </c>
      <c r="AI29" s="146" t="str">
        <f>IF(AI28="","",VLOOKUP(AI28,'シフト記号表（勤務時間帯） (5)'!$C$6:$K$35,9,FALSE))</f>
        <v/>
      </c>
      <c r="AJ29" s="146" t="str">
        <f>IF(AJ28="","",VLOOKUP(AJ28,'シフト記号表（勤務時間帯） (5)'!$C$6:$K$35,9,FALSE))</f>
        <v/>
      </c>
      <c r="AK29" s="146" t="str">
        <f>IF(AK28="","",VLOOKUP(AK28,'シフト記号表（勤務時間帯） (5)'!$C$6:$K$35,9,FALSE))</f>
        <v/>
      </c>
      <c r="AL29" s="146" t="str">
        <f>IF(AL28="","",VLOOKUP(AL28,'シフト記号表（勤務時間帯） (5)'!$C$6:$K$35,9,FALSE))</f>
        <v/>
      </c>
      <c r="AM29" s="147" t="str">
        <f>IF(AM28="","",VLOOKUP(AM28,'シフト記号表（勤務時間帯） (5)'!$C$6:$K$35,9,FALSE))</f>
        <v/>
      </c>
      <c r="AN29" s="145" t="str">
        <f>IF(AN28="","",VLOOKUP(AN28,'シフト記号表（勤務時間帯） (5)'!$C$6:$K$35,9,FALSE))</f>
        <v/>
      </c>
      <c r="AO29" s="146" t="str">
        <f>IF(AO28="","",VLOOKUP(AO28,'シフト記号表（勤務時間帯） (5)'!$C$6:$K$35,9,FALSE))</f>
        <v/>
      </c>
      <c r="AP29" s="146" t="str">
        <f>IF(AP28="","",VLOOKUP(AP28,'シフト記号表（勤務時間帯） (5)'!$C$6:$K$35,9,FALSE))</f>
        <v/>
      </c>
      <c r="AQ29" s="146" t="str">
        <f>IF(AQ28="","",VLOOKUP(AQ28,'シフト記号表（勤務時間帯） (5)'!$C$6:$K$35,9,FALSE))</f>
        <v/>
      </c>
      <c r="AR29" s="146" t="str">
        <f>IF(AR28="","",VLOOKUP(AR28,'シフト記号表（勤務時間帯） (5)'!$C$6:$K$35,9,FALSE))</f>
        <v/>
      </c>
      <c r="AS29" s="146" t="str">
        <f>IF(AS28="","",VLOOKUP(AS28,'シフト記号表（勤務時間帯） (5)'!$C$6:$K$35,9,FALSE))</f>
        <v/>
      </c>
      <c r="AT29" s="147" t="str">
        <f>IF(AT28="","",VLOOKUP(AT28,'シフト記号表（勤務時間帯） (5)'!$C$6:$K$35,9,FALSE))</f>
        <v/>
      </c>
      <c r="AU29" s="145" t="str">
        <f>IF(AU28="","",VLOOKUP(AU28,'シフト記号表（勤務時間帯） (5)'!$C$6:$K$35,9,FALSE))</f>
        <v/>
      </c>
      <c r="AV29" s="146" t="str">
        <f>IF(AV28="","",VLOOKUP(AV28,'シフト記号表（勤務時間帯） (5)'!$C$6:$K$35,9,FALSE))</f>
        <v/>
      </c>
      <c r="AW29" s="146" t="str">
        <f>IF(AW28="","",VLOOKUP(AW28,'シフト記号表（勤務時間帯） (5)'!$C$6:$K$35,9,FALSE))</f>
        <v/>
      </c>
      <c r="AX29" s="503">
        <f>IF($BB$3="４週",SUM(S29:AT29),IF($BB$3="暦月",SUM(S29:AW29),""))</f>
        <v>0</v>
      </c>
      <c r="AY29" s="504"/>
      <c r="AZ29" s="505">
        <f>IF($BB$3="４週",AX29/4,IF($BB$3="暦月",地密通所!AX29/(地密通所!$BB$8/7),""))</f>
        <v>0</v>
      </c>
      <c r="BA29" s="506"/>
      <c r="BB29" s="368"/>
      <c r="BC29" s="369"/>
      <c r="BD29" s="369"/>
      <c r="BE29" s="369"/>
      <c r="BF29" s="370"/>
    </row>
    <row r="30" spans="2:58" ht="20.25" customHeight="1" x14ac:dyDescent="0.4">
      <c r="B30" s="442"/>
      <c r="C30" s="533"/>
      <c r="D30" s="534"/>
      <c r="E30" s="535"/>
      <c r="F30" s="125">
        <f>C28</f>
        <v>0</v>
      </c>
      <c r="G30" s="518"/>
      <c r="H30" s="698"/>
      <c r="I30" s="699"/>
      <c r="J30" s="699"/>
      <c r="K30" s="700"/>
      <c r="L30" s="523"/>
      <c r="M30" s="524"/>
      <c r="N30" s="524"/>
      <c r="O30" s="525"/>
      <c r="P30" s="507" t="s">
        <v>152</v>
      </c>
      <c r="Q30" s="508"/>
      <c r="R30" s="509"/>
      <c r="S30" s="95" t="str">
        <f>IF(S28="","",VLOOKUP(S28,'シフト記号表（勤務時間帯） (5)'!$C$6:$U$35,19,FALSE))</f>
        <v/>
      </c>
      <c r="T30" s="96" t="str">
        <f>IF(T28="","",VLOOKUP(T28,'シフト記号表（勤務時間帯） (5)'!$C$6:$U$35,19,FALSE))</f>
        <v/>
      </c>
      <c r="U30" s="96" t="str">
        <f>IF(U28="","",VLOOKUP(U28,'シフト記号表（勤務時間帯） (5)'!$C$6:$U$35,19,FALSE))</f>
        <v/>
      </c>
      <c r="V30" s="96" t="str">
        <f>IF(V28="","",VLOOKUP(V28,'シフト記号表（勤務時間帯） (5)'!$C$6:$U$35,19,FALSE))</f>
        <v/>
      </c>
      <c r="W30" s="96" t="str">
        <f>IF(W28="","",VLOOKUP(W28,'シフト記号表（勤務時間帯） (5)'!$C$6:$U$35,19,FALSE))</f>
        <v/>
      </c>
      <c r="X30" s="96" t="str">
        <f>IF(X28="","",VLOOKUP(X28,'シフト記号表（勤務時間帯） (5)'!$C$6:$U$35,19,FALSE))</f>
        <v/>
      </c>
      <c r="Y30" s="97" t="str">
        <f>IF(Y28="","",VLOOKUP(Y28,'シフト記号表（勤務時間帯） (5)'!$C$6:$U$35,19,FALSE))</f>
        <v/>
      </c>
      <c r="Z30" s="95" t="str">
        <f>IF(Z28="","",VLOOKUP(Z28,'シフト記号表（勤務時間帯） (5)'!$C$6:$U$35,19,FALSE))</f>
        <v/>
      </c>
      <c r="AA30" s="96" t="str">
        <f>IF(AA28="","",VLOOKUP(AA28,'シフト記号表（勤務時間帯） (5)'!$C$6:$U$35,19,FALSE))</f>
        <v/>
      </c>
      <c r="AB30" s="96" t="str">
        <f>IF(AB28="","",VLOOKUP(AB28,'シフト記号表（勤務時間帯） (5)'!$C$6:$U$35,19,FALSE))</f>
        <v/>
      </c>
      <c r="AC30" s="96" t="str">
        <f>IF(AC28="","",VLOOKUP(AC28,'シフト記号表（勤務時間帯） (5)'!$C$6:$U$35,19,FALSE))</f>
        <v/>
      </c>
      <c r="AD30" s="96" t="str">
        <f>IF(AD28="","",VLOOKUP(AD28,'シフト記号表（勤務時間帯） (5)'!$C$6:$U$35,19,FALSE))</f>
        <v/>
      </c>
      <c r="AE30" s="96" t="str">
        <f>IF(AE28="","",VLOOKUP(AE28,'シフト記号表（勤務時間帯） (5)'!$C$6:$U$35,19,FALSE))</f>
        <v/>
      </c>
      <c r="AF30" s="97" t="str">
        <f>IF(AF28="","",VLOOKUP(AF28,'シフト記号表（勤務時間帯） (5)'!$C$6:$U$35,19,FALSE))</f>
        <v/>
      </c>
      <c r="AG30" s="95" t="str">
        <f>IF(AG28="","",VLOOKUP(AG28,'シフト記号表（勤務時間帯） (5)'!$C$6:$U$35,19,FALSE))</f>
        <v/>
      </c>
      <c r="AH30" s="96" t="str">
        <f>IF(AH28="","",VLOOKUP(AH28,'シフト記号表（勤務時間帯） (5)'!$C$6:$U$35,19,FALSE))</f>
        <v/>
      </c>
      <c r="AI30" s="96" t="str">
        <f>IF(AI28="","",VLOOKUP(AI28,'シフト記号表（勤務時間帯） (5)'!$C$6:$U$35,19,FALSE))</f>
        <v/>
      </c>
      <c r="AJ30" s="96" t="str">
        <f>IF(AJ28="","",VLOOKUP(AJ28,'シフト記号表（勤務時間帯） (5)'!$C$6:$U$35,19,FALSE))</f>
        <v/>
      </c>
      <c r="AK30" s="96" t="str">
        <f>IF(AK28="","",VLOOKUP(AK28,'シフト記号表（勤務時間帯） (5)'!$C$6:$U$35,19,FALSE))</f>
        <v/>
      </c>
      <c r="AL30" s="96" t="str">
        <f>IF(AL28="","",VLOOKUP(AL28,'シフト記号表（勤務時間帯） (5)'!$C$6:$U$35,19,FALSE))</f>
        <v/>
      </c>
      <c r="AM30" s="97" t="str">
        <f>IF(AM28="","",VLOOKUP(AM28,'シフト記号表（勤務時間帯） (5)'!$C$6:$U$35,19,FALSE))</f>
        <v/>
      </c>
      <c r="AN30" s="95" t="str">
        <f>IF(AN28="","",VLOOKUP(AN28,'シフト記号表（勤務時間帯） (5)'!$C$6:$U$35,19,FALSE))</f>
        <v/>
      </c>
      <c r="AO30" s="96" t="str">
        <f>IF(AO28="","",VLOOKUP(AO28,'シフト記号表（勤務時間帯） (5)'!$C$6:$U$35,19,FALSE))</f>
        <v/>
      </c>
      <c r="AP30" s="96" t="str">
        <f>IF(AP28="","",VLOOKUP(AP28,'シフト記号表（勤務時間帯） (5)'!$C$6:$U$35,19,FALSE))</f>
        <v/>
      </c>
      <c r="AQ30" s="96" t="str">
        <f>IF(AQ28="","",VLOOKUP(AQ28,'シフト記号表（勤務時間帯） (5)'!$C$6:$U$35,19,FALSE))</f>
        <v/>
      </c>
      <c r="AR30" s="96" t="str">
        <f>IF(AR28="","",VLOOKUP(AR28,'シフト記号表（勤務時間帯） (5)'!$C$6:$U$35,19,FALSE))</f>
        <v/>
      </c>
      <c r="AS30" s="96" t="str">
        <f>IF(AS28="","",VLOOKUP(AS28,'シフト記号表（勤務時間帯） (5)'!$C$6:$U$35,19,FALSE))</f>
        <v/>
      </c>
      <c r="AT30" s="97" t="str">
        <f>IF(AT28="","",VLOOKUP(AT28,'シフト記号表（勤務時間帯） (5)'!$C$6:$U$35,19,FALSE))</f>
        <v/>
      </c>
      <c r="AU30" s="95" t="str">
        <f>IF(AU28="","",VLOOKUP(AU28,'シフト記号表（勤務時間帯） (5)'!$C$6:$U$35,19,FALSE))</f>
        <v/>
      </c>
      <c r="AV30" s="96" t="str">
        <f>IF(AV28="","",VLOOKUP(AV28,'シフト記号表（勤務時間帯） (5)'!$C$6:$U$35,19,FALSE))</f>
        <v/>
      </c>
      <c r="AW30" s="96" t="str">
        <f>IF(AW28="","",VLOOKUP(AW28,'シフト記号表（勤務時間帯） (5)'!$C$6:$U$35,19,FALSE))</f>
        <v/>
      </c>
      <c r="AX30" s="510">
        <f>IF($BB$3="４週",SUM(S30:AT30),IF($BB$3="暦月",SUM(S30:AW30),""))</f>
        <v>0</v>
      </c>
      <c r="AY30" s="511"/>
      <c r="AZ30" s="512">
        <f>IF($BB$3="４週",AX30/4,IF($BB$3="暦月",地密通所!AX30/(地密通所!$BB$8/7),""))</f>
        <v>0</v>
      </c>
      <c r="BA30" s="513"/>
      <c r="BB30" s="497"/>
      <c r="BC30" s="498"/>
      <c r="BD30" s="498"/>
      <c r="BE30" s="498"/>
      <c r="BF30" s="499"/>
    </row>
    <row r="31" spans="2:58" ht="20.25" customHeight="1" x14ac:dyDescent="0.4">
      <c r="B31" s="442">
        <f>B28+1</f>
        <v>4</v>
      </c>
      <c r="C31" s="376"/>
      <c r="D31" s="385"/>
      <c r="E31" s="377"/>
      <c r="F31" s="149"/>
      <c r="G31" s="517"/>
      <c r="H31" s="701"/>
      <c r="I31" s="699"/>
      <c r="J31" s="699"/>
      <c r="K31" s="700"/>
      <c r="L31" s="520"/>
      <c r="M31" s="521"/>
      <c r="N31" s="521"/>
      <c r="O31" s="522"/>
      <c r="P31" s="526" t="s">
        <v>150</v>
      </c>
      <c r="Q31" s="527"/>
      <c r="R31" s="528"/>
      <c r="S31" s="65"/>
      <c r="T31" s="66"/>
      <c r="U31" s="66"/>
      <c r="V31" s="66"/>
      <c r="W31" s="66"/>
      <c r="X31" s="66"/>
      <c r="Y31" s="67"/>
      <c r="Z31" s="65"/>
      <c r="AA31" s="66"/>
      <c r="AB31" s="66"/>
      <c r="AC31" s="66"/>
      <c r="AD31" s="66"/>
      <c r="AE31" s="66"/>
      <c r="AF31" s="67"/>
      <c r="AG31" s="65"/>
      <c r="AH31" s="66"/>
      <c r="AI31" s="66"/>
      <c r="AJ31" s="66"/>
      <c r="AK31" s="66"/>
      <c r="AL31" s="66"/>
      <c r="AM31" s="67"/>
      <c r="AN31" s="65"/>
      <c r="AO31" s="66"/>
      <c r="AP31" s="66"/>
      <c r="AQ31" s="66"/>
      <c r="AR31" s="66"/>
      <c r="AS31" s="66"/>
      <c r="AT31" s="67"/>
      <c r="AU31" s="65"/>
      <c r="AV31" s="66"/>
      <c r="AW31" s="66"/>
      <c r="AX31" s="529"/>
      <c r="AY31" s="530"/>
      <c r="AZ31" s="531"/>
      <c r="BA31" s="532"/>
      <c r="BB31" s="365"/>
      <c r="BC31" s="366"/>
      <c r="BD31" s="366"/>
      <c r="BE31" s="366"/>
      <c r="BF31" s="367"/>
    </row>
    <row r="32" spans="2:58" ht="20.25" customHeight="1" x14ac:dyDescent="0.4">
      <c r="B32" s="442"/>
      <c r="C32" s="378"/>
      <c r="D32" s="387"/>
      <c r="E32" s="379"/>
      <c r="F32" s="125"/>
      <c r="G32" s="453"/>
      <c r="H32" s="698"/>
      <c r="I32" s="699"/>
      <c r="J32" s="699"/>
      <c r="K32" s="700"/>
      <c r="L32" s="463"/>
      <c r="M32" s="464"/>
      <c r="N32" s="464"/>
      <c r="O32" s="465"/>
      <c r="P32" s="500" t="s">
        <v>151</v>
      </c>
      <c r="Q32" s="501"/>
      <c r="R32" s="502"/>
      <c r="S32" s="145" t="str">
        <f>IF(S31="","",VLOOKUP(S31,'シフト記号表（勤務時間帯） (5)'!$C$6:$K$35,9,FALSE))</f>
        <v/>
      </c>
      <c r="T32" s="146" t="str">
        <f>IF(T31="","",VLOOKUP(T31,'シフト記号表（勤務時間帯） (5)'!$C$6:$K$35,9,FALSE))</f>
        <v/>
      </c>
      <c r="U32" s="146" t="str">
        <f>IF(U31="","",VLOOKUP(U31,'シフト記号表（勤務時間帯） (5)'!$C$6:$K$35,9,FALSE))</f>
        <v/>
      </c>
      <c r="V32" s="146" t="str">
        <f>IF(V31="","",VLOOKUP(V31,'シフト記号表（勤務時間帯） (5)'!$C$6:$K$35,9,FALSE))</f>
        <v/>
      </c>
      <c r="W32" s="146" t="str">
        <f>IF(W31="","",VLOOKUP(W31,'シフト記号表（勤務時間帯） (5)'!$C$6:$K$35,9,FALSE))</f>
        <v/>
      </c>
      <c r="X32" s="146" t="str">
        <f>IF(X31="","",VLOOKUP(X31,'シフト記号表（勤務時間帯） (5)'!$C$6:$K$35,9,FALSE))</f>
        <v/>
      </c>
      <c r="Y32" s="147" t="str">
        <f>IF(Y31="","",VLOOKUP(Y31,'シフト記号表（勤務時間帯） (5)'!$C$6:$K$35,9,FALSE))</f>
        <v/>
      </c>
      <c r="Z32" s="145" t="str">
        <f>IF(Z31="","",VLOOKUP(Z31,'シフト記号表（勤務時間帯） (5)'!$C$6:$K$35,9,FALSE))</f>
        <v/>
      </c>
      <c r="AA32" s="146" t="str">
        <f>IF(AA31="","",VLOOKUP(AA31,'シフト記号表（勤務時間帯） (5)'!$C$6:$K$35,9,FALSE))</f>
        <v/>
      </c>
      <c r="AB32" s="146" t="str">
        <f>IF(AB31="","",VLOOKUP(AB31,'シフト記号表（勤務時間帯） (5)'!$C$6:$K$35,9,FALSE))</f>
        <v/>
      </c>
      <c r="AC32" s="146" t="str">
        <f>IF(AC31="","",VLOOKUP(AC31,'シフト記号表（勤務時間帯） (5)'!$C$6:$K$35,9,FALSE))</f>
        <v/>
      </c>
      <c r="AD32" s="146" t="str">
        <f>IF(AD31="","",VLOOKUP(AD31,'シフト記号表（勤務時間帯） (5)'!$C$6:$K$35,9,FALSE))</f>
        <v/>
      </c>
      <c r="AE32" s="146" t="str">
        <f>IF(AE31="","",VLOOKUP(AE31,'シフト記号表（勤務時間帯） (5)'!$C$6:$K$35,9,FALSE))</f>
        <v/>
      </c>
      <c r="AF32" s="147" t="str">
        <f>IF(AF31="","",VLOOKUP(AF31,'シフト記号表（勤務時間帯） (5)'!$C$6:$K$35,9,FALSE))</f>
        <v/>
      </c>
      <c r="AG32" s="145" t="str">
        <f>IF(AG31="","",VLOOKUP(AG31,'シフト記号表（勤務時間帯） (5)'!$C$6:$K$35,9,FALSE))</f>
        <v/>
      </c>
      <c r="AH32" s="146" t="str">
        <f>IF(AH31="","",VLOOKUP(AH31,'シフト記号表（勤務時間帯） (5)'!$C$6:$K$35,9,FALSE))</f>
        <v/>
      </c>
      <c r="AI32" s="146" t="str">
        <f>IF(AI31="","",VLOOKUP(AI31,'シフト記号表（勤務時間帯） (5)'!$C$6:$K$35,9,FALSE))</f>
        <v/>
      </c>
      <c r="AJ32" s="146" t="str">
        <f>IF(AJ31="","",VLOOKUP(AJ31,'シフト記号表（勤務時間帯） (5)'!$C$6:$K$35,9,FALSE))</f>
        <v/>
      </c>
      <c r="AK32" s="146" t="str">
        <f>IF(AK31="","",VLOOKUP(AK31,'シフト記号表（勤務時間帯） (5)'!$C$6:$K$35,9,FALSE))</f>
        <v/>
      </c>
      <c r="AL32" s="146" t="str">
        <f>IF(AL31="","",VLOOKUP(AL31,'シフト記号表（勤務時間帯） (5)'!$C$6:$K$35,9,FALSE))</f>
        <v/>
      </c>
      <c r="AM32" s="147" t="str">
        <f>IF(AM31="","",VLOOKUP(AM31,'シフト記号表（勤務時間帯） (5)'!$C$6:$K$35,9,FALSE))</f>
        <v/>
      </c>
      <c r="AN32" s="145" t="str">
        <f>IF(AN31="","",VLOOKUP(AN31,'シフト記号表（勤務時間帯） (5)'!$C$6:$K$35,9,FALSE))</f>
        <v/>
      </c>
      <c r="AO32" s="146" t="str">
        <f>IF(AO31="","",VLOOKUP(AO31,'シフト記号表（勤務時間帯） (5)'!$C$6:$K$35,9,FALSE))</f>
        <v/>
      </c>
      <c r="AP32" s="146" t="str">
        <f>IF(AP31="","",VLOOKUP(AP31,'シフト記号表（勤務時間帯） (5)'!$C$6:$K$35,9,FALSE))</f>
        <v/>
      </c>
      <c r="AQ32" s="146" t="str">
        <f>IF(AQ31="","",VLOOKUP(AQ31,'シフト記号表（勤務時間帯） (5)'!$C$6:$K$35,9,FALSE))</f>
        <v/>
      </c>
      <c r="AR32" s="146" t="str">
        <f>IF(AR31="","",VLOOKUP(AR31,'シフト記号表（勤務時間帯） (5)'!$C$6:$K$35,9,FALSE))</f>
        <v/>
      </c>
      <c r="AS32" s="146" t="str">
        <f>IF(AS31="","",VLOOKUP(AS31,'シフト記号表（勤務時間帯） (5)'!$C$6:$K$35,9,FALSE))</f>
        <v/>
      </c>
      <c r="AT32" s="147" t="str">
        <f>IF(AT31="","",VLOOKUP(AT31,'シフト記号表（勤務時間帯） (5)'!$C$6:$K$35,9,FALSE))</f>
        <v/>
      </c>
      <c r="AU32" s="145" t="str">
        <f>IF(AU31="","",VLOOKUP(AU31,'シフト記号表（勤務時間帯） (5)'!$C$6:$K$35,9,FALSE))</f>
        <v/>
      </c>
      <c r="AV32" s="146" t="str">
        <f>IF(AV31="","",VLOOKUP(AV31,'シフト記号表（勤務時間帯） (5)'!$C$6:$K$35,9,FALSE))</f>
        <v/>
      </c>
      <c r="AW32" s="146" t="str">
        <f>IF(AW31="","",VLOOKUP(AW31,'シフト記号表（勤務時間帯） (5)'!$C$6:$K$35,9,FALSE))</f>
        <v/>
      </c>
      <c r="AX32" s="503">
        <f>IF($BB$3="４週",SUM(S32:AT32),IF($BB$3="暦月",SUM(S32:AW32),""))</f>
        <v>0</v>
      </c>
      <c r="AY32" s="504"/>
      <c r="AZ32" s="505">
        <f>IF($BB$3="４週",AX32/4,IF($BB$3="暦月",地密通所!AX32/(地密通所!$BB$8/7),""))</f>
        <v>0</v>
      </c>
      <c r="BA32" s="506"/>
      <c r="BB32" s="368"/>
      <c r="BC32" s="369"/>
      <c r="BD32" s="369"/>
      <c r="BE32" s="369"/>
      <c r="BF32" s="370"/>
    </row>
    <row r="33" spans="2:58" ht="20.25" customHeight="1" x14ac:dyDescent="0.4">
      <c r="B33" s="442"/>
      <c r="C33" s="533"/>
      <c r="D33" s="534"/>
      <c r="E33" s="535"/>
      <c r="F33" s="125">
        <f>C31</f>
        <v>0</v>
      </c>
      <c r="G33" s="518"/>
      <c r="H33" s="698"/>
      <c r="I33" s="699"/>
      <c r="J33" s="699"/>
      <c r="K33" s="700"/>
      <c r="L33" s="523"/>
      <c r="M33" s="524"/>
      <c r="N33" s="524"/>
      <c r="O33" s="525"/>
      <c r="P33" s="507" t="s">
        <v>152</v>
      </c>
      <c r="Q33" s="508"/>
      <c r="R33" s="509"/>
      <c r="S33" s="95" t="str">
        <f>IF(S31="","",VLOOKUP(S31,'シフト記号表（勤務時間帯） (5)'!$C$6:$U$35,19,FALSE))</f>
        <v/>
      </c>
      <c r="T33" s="96" t="str">
        <f>IF(T31="","",VLOOKUP(T31,'シフト記号表（勤務時間帯） (5)'!$C$6:$U$35,19,FALSE))</f>
        <v/>
      </c>
      <c r="U33" s="96" t="str">
        <f>IF(U31="","",VLOOKUP(U31,'シフト記号表（勤務時間帯） (5)'!$C$6:$U$35,19,FALSE))</f>
        <v/>
      </c>
      <c r="V33" s="96" t="str">
        <f>IF(V31="","",VLOOKUP(V31,'シフト記号表（勤務時間帯） (5)'!$C$6:$U$35,19,FALSE))</f>
        <v/>
      </c>
      <c r="W33" s="96" t="str">
        <f>IF(W31="","",VLOOKUP(W31,'シフト記号表（勤務時間帯） (5)'!$C$6:$U$35,19,FALSE))</f>
        <v/>
      </c>
      <c r="X33" s="96" t="str">
        <f>IF(X31="","",VLOOKUP(X31,'シフト記号表（勤務時間帯） (5)'!$C$6:$U$35,19,FALSE))</f>
        <v/>
      </c>
      <c r="Y33" s="97" t="str">
        <f>IF(Y31="","",VLOOKUP(Y31,'シフト記号表（勤務時間帯） (5)'!$C$6:$U$35,19,FALSE))</f>
        <v/>
      </c>
      <c r="Z33" s="95" t="str">
        <f>IF(Z31="","",VLOOKUP(Z31,'シフト記号表（勤務時間帯） (5)'!$C$6:$U$35,19,FALSE))</f>
        <v/>
      </c>
      <c r="AA33" s="96" t="str">
        <f>IF(AA31="","",VLOOKUP(AA31,'シフト記号表（勤務時間帯） (5)'!$C$6:$U$35,19,FALSE))</f>
        <v/>
      </c>
      <c r="AB33" s="96" t="str">
        <f>IF(AB31="","",VLOOKUP(AB31,'シフト記号表（勤務時間帯） (5)'!$C$6:$U$35,19,FALSE))</f>
        <v/>
      </c>
      <c r="AC33" s="96" t="str">
        <f>IF(AC31="","",VLOOKUP(AC31,'シフト記号表（勤務時間帯） (5)'!$C$6:$U$35,19,FALSE))</f>
        <v/>
      </c>
      <c r="AD33" s="96" t="str">
        <f>IF(AD31="","",VLOOKUP(AD31,'シフト記号表（勤務時間帯） (5)'!$C$6:$U$35,19,FALSE))</f>
        <v/>
      </c>
      <c r="AE33" s="96" t="str">
        <f>IF(AE31="","",VLOOKUP(AE31,'シフト記号表（勤務時間帯） (5)'!$C$6:$U$35,19,FALSE))</f>
        <v/>
      </c>
      <c r="AF33" s="97" t="str">
        <f>IF(AF31="","",VLOOKUP(AF31,'シフト記号表（勤務時間帯） (5)'!$C$6:$U$35,19,FALSE))</f>
        <v/>
      </c>
      <c r="AG33" s="95" t="str">
        <f>IF(AG31="","",VLOOKUP(AG31,'シフト記号表（勤務時間帯） (5)'!$C$6:$U$35,19,FALSE))</f>
        <v/>
      </c>
      <c r="AH33" s="96" t="str">
        <f>IF(AH31="","",VLOOKUP(AH31,'シフト記号表（勤務時間帯） (5)'!$C$6:$U$35,19,FALSE))</f>
        <v/>
      </c>
      <c r="AI33" s="96" t="str">
        <f>IF(AI31="","",VLOOKUP(AI31,'シフト記号表（勤務時間帯） (5)'!$C$6:$U$35,19,FALSE))</f>
        <v/>
      </c>
      <c r="AJ33" s="96" t="str">
        <f>IF(AJ31="","",VLOOKUP(AJ31,'シフト記号表（勤務時間帯） (5)'!$C$6:$U$35,19,FALSE))</f>
        <v/>
      </c>
      <c r="AK33" s="96" t="str">
        <f>IF(AK31="","",VLOOKUP(AK31,'シフト記号表（勤務時間帯） (5)'!$C$6:$U$35,19,FALSE))</f>
        <v/>
      </c>
      <c r="AL33" s="96" t="str">
        <f>IF(AL31="","",VLOOKUP(AL31,'シフト記号表（勤務時間帯） (5)'!$C$6:$U$35,19,FALSE))</f>
        <v/>
      </c>
      <c r="AM33" s="97" t="str">
        <f>IF(AM31="","",VLOOKUP(AM31,'シフト記号表（勤務時間帯） (5)'!$C$6:$U$35,19,FALSE))</f>
        <v/>
      </c>
      <c r="AN33" s="95" t="str">
        <f>IF(AN31="","",VLOOKUP(AN31,'シフト記号表（勤務時間帯） (5)'!$C$6:$U$35,19,FALSE))</f>
        <v/>
      </c>
      <c r="AO33" s="96" t="str">
        <f>IF(AO31="","",VLOOKUP(AO31,'シフト記号表（勤務時間帯） (5)'!$C$6:$U$35,19,FALSE))</f>
        <v/>
      </c>
      <c r="AP33" s="96" t="str">
        <f>IF(AP31="","",VLOOKUP(AP31,'シフト記号表（勤務時間帯） (5)'!$C$6:$U$35,19,FALSE))</f>
        <v/>
      </c>
      <c r="AQ33" s="96" t="str">
        <f>IF(AQ31="","",VLOOKUP(AQ31,'シフト記号表（勤務時間帯） (5)'!$C$6:$U$35,19,FALSE))</f>
        <v/>
      </c>
      <c r="AR33" s="96" t="str">
        <f>IF(AR31="","",VLOOKUP(AR31,'シフト記号表（勤務時間帯） (5)'!$C$6:$U$35,19,FALSE))</f>
        <v/>
      </c>
      <c r="AS33" s="96" t="str">
        <f>IF(AS31="","",VLOOKUP(AS31,'シフト記号表（勤務時間帯） (5)'!$C$6:$U$35,19,FALSE))</f>
        <v/>
      </c>
      <c r="AT33" s="97" t="str">
        <f>IF(AT31="","",VLOOKUP(AT31,'シフト記号表（勤務時間帯） (5)'!$C$6:$U$35,19,FALSE))</f>
        <v/>
      </c>
      <c r="AU33" s="95" t="str">
        <f>IF(AU31="","",VLOOKUP(AU31,'シフト記号表（勤務時間帯） (5)'!$C$6:$U$35,19,FALSE))</f>
        <v/>
      </c>
      <c r="AV33" s="96" t="str">
        <f>IF(AV31="","",VLOOKUP(AV31,'シフト記号表（勤務時間帯） (5)'!$C$6:$U$35,19,FALSE))</f>
        <v/>
      </c>
      <c r="AW33" s="96" t="str">
        <f>IF(AW31="","",VLOOKUP(AW31,'シフト記号表（勤務時間帯） (5)'!$C$6:$U$35,19,FALSE))</f>
        <v/>
      </c>
      <c r="AX33" s="510">
        <f>IF($BB$3="４週",SUM(S33:AT33),IF($BB$3="暦月",SUM(S33:AW33),""))</f>
        <v>0</v>
      </c>
      <c r="AY33" s="511"/>
      <c r="AZ33" s="512">
        <f>IF($BB$3="４週",AX33/4,IF($BB$3="暦月",地密通所!AX33/(地密通所!$BB$8/7),""))</f>
        <v>0</v>
      </c>
      <c r="BA33" s="513"/>
      <c r="BB33" s="497"/>
      <c r="BC33" s="498"/>
      <c r="BD33" s="498"/>
      <c r="BE33" s="498"/>
      <c r="BF33" s="499"/>
    </row>
    <row r="34" spans="2:58" ht="20.25" customHeight="1" x14ac:dyDescent="0.4">
      <c r="B34" s="442">
        <f>B31+1</f>
        <v>5</v>
      </c>
      <c r="C34" s="376"/>
      <c r="D34" s="385"/>
      <c r="E34" s="377"/>
      <c r="F34" s="149"/>
      <c r="G34" s="517"/>
      <c r="H34" s="701"/>
      <c r="I34" s="699"/>
      <c r="J34" s="699"/>
      <c r="K34" s="700"/>
      <c r="L34" s="520"/>
      <c r="M34" s="521"/>
      <c r="N34" s="521"/>
      <c r="O34" s="522"/>
      <c r="P34" s="526" t="s">
        <v>150</v>
      </c>
      <c r="Q34" s="527"/>
      <c r="R34" s="528"/>
      <c r="S34" s="65"/>
      <c r="T34" s="66"/>
      <c r="U34" s="66"/>
      <c r="V34" s="66"/>
      <c r="W34" s="66"/>
      <c r="X34" s="66"/>
      <c r="Y34" s="67"/>
      <c r="Z34" s="65"/>
      <c r="AA34" s="66"/>
      <c r="AB34" s="66"/>
      <c r="AC34" s="66"/>
      <c r="AD34" s="66"/>
      <c r="AE34" s="66"/>
      <c r="AF34" s="67"/>
      <c r="AG34" s="65"/>
      <c r="AH34" s="66"/>
      <c r="AI34" s="66"/>
      <c r="AJ34" s="66"/>
      <c r="AK34" s="66"/>
      <c r="AL34" s="66"/>
      <c r="AM34" s="67"/>
      <c r="AN34" s="65"/>
      <c r="AO34" s="66"/>
      <c r="AP34" s="66"/>
      <c r="AQ34" s="66"/>
      <c r="AR34" s="66"/>
      <c r="AS34" s="66"/>
      <c r="AT34" s="67"/>
      <c r="AU34" s="65"/>
      <c r="AV34" s="66"/>
      <c r="AW34" s="66"/>
      <c r="AX34" s="529"/>
      <c r="AY34" s="530"/>
      <c r="AZ34" s="531"/>
      <c r="BA34" s="532"/>
      <c r="BB34" s="365"/>
      <c r="BC34" s="366"/>
      <c r="BD34" s="366"/>
      <c r="BE34" s="366"/>
      <c r="BF34" s="367"/>
    </row>
    <row r="35" spans="2:58" ht="20.25" customHeight="1" x14ac:dyDescent="0.4">
      <c r="B35" s="442"/>
      <c r="C35" s="378"/>
      <c r="D35" s="387"/>
      <c r="E35" s="379"/>
      <c r="F35" s="125"/>
      <c r="G35" s="453"/>
      <c r="H35" s="698"/>
      <c r="I35" s="699"/>
      <c r="J35" s="699"/>
      <c r="K35" s="700"/>
      <c r="L35" s="463"/>
      <c r="M35" s="464"/>
      <c r="N35" s="464"/>
      <c r="O35" s="465"/>
      <c r="P35" s="500" t="s">
        <v>151</v>
      </c>
      <c r="Q35" s="501"/>
      <c r="R35" s="502"/>
      <c r="S35" s="145" t="str">
        <f>IF(S34="","",VLOOKUP(S34,'シフト記号表（勤務時間帯） (5)'!$C$6:$K$35,9,FALSE))</f>
        <v/>
      </c>
      <c r="T35" s="146" t="str">
        <f>IF(T34="","",VLOOKUP(T34,'シフト記号表（勤務時間帯） (5)'!$C$6:$K$35,9,FALSE))</f>
        <v/>
      </c>
      <c r="U35" s="146" t="str">
        <f>IF(U34="","",VLOOKUP(U34,'シフト記号表（勤務時間帯） (5)'!$C$6:$K$35,9,FALSE))</f>
        <v/>
      </c>
      <c r="V35" s="146" t="str">
        <f>IF(V34="","",VLOOKUP(V34,'シフト記号表（勤務時間帯） (5)'!$C$6:$K$35,9,FALSE))</f>
        <v/>
      </c>
      <c r="W35" s="146" t="str">
        <f>IF(W34="","",VLOOKUP(W34,'シフト記号表（勤務時間帯） (5)'!$C$6:$K$35,9,FALSE))</f>
        <v/>
      </c>
      <c r="X35" s="146" t="str">
        <f>IF(X34="","",VLOOKUP(X34,'シフト記号表（勤務時間帯） (5)'!$C$6:$K$35,9,FALSE))</f>
        <v/>
      </c>
      <c r="Y35" s="147" t="str">
        <f>IF(Y34="","",VLOOKUP(Y34,'シフト記号表（勤務時間帯） (5)'!$C$6:$K$35,9,FALSE))</f>
        <v/>
      </c>
      <c r="Z35" s="145" t="str">
        <f>IF(Z34="","",VLOOKUP(Z34,'シフト記号表（勤務時間帯） (5)'!$C$6:$K$35,9,FALSE))</f>
        <v/>
      </c>
      <c r="AA35" s="146" t="str">
        <f>IF(AA34="","",VLOOKUP(AA34,'シフト記号表（勤務時間帯） (5)'!$C$6:$K$35,9,FALSE))</f>
        <v/>
      </c>
      <c r="AB35" s="146" t="str">
        <f>IF(AB34="","",VLOOKUP(AB34,'シフト記号表（勤務時間帯） (5)'!$C$6:$K$35,9,FALSE))</f>
        <v/>
      </c>
      <c r="AC35" s="146" t="str">
        <f>IF(AC34="","",VLOOKUP(AC34,'シフト記号表（勤務時間帯） (5)'!$C$6:$K$35,9,FALSE))</f>
        <v/>
      </c>
      <c r="AD35" s="146" t="str">
        <f>IF(AD34="","",VLOOKUP(AD34,'シフト記号表（勤務時間帯） (5)'!$C$6:$K$35,9,FALSE))</f>
        <v/>
      </c>
      <c r="AE35" s="146" t="str">
        <f>IF(AE34="","",VLOOKUP(AE34,'シフト記号表（勤務時間帯） (5)'!$C$6:$K$35,9,FALSE))</f>
        <v/>
      </c>
      <c r="AF35" s="147" t="str">
        <f>IF(AF34="","",VLOOKUP(AF34,'シフト記号表（勤務時間帯） (5)'!$C$6:$K$35,9,FALSE))</f>
        <v/>
      </c>
      <c r="AG35" s="145" t="str">
        <f>IF(AG34="","",VLOOKUP(AG34,'シフト記号表（勤務時間帯） (5)'!$C$6:$K$35,9,FALSE))</f>
        <v/>
      </c>
      <c r="AH35" s="146" t="str">
        <f>IF(AH34="","",VLOOKUP(AH34,'シフト記号表（勤務時間帯） (5)'!$C$6:$K$35,9,FALSE))</f>
        <v/>
      </c>
      <c r="AI35" s="146" t="str">
        <f>IF(AI34="","",VLOOKUP(AI34,'シフト記号表（勤務時間帯） (5)'!$C$6:$K$35,9,FALSE))</f>
        <v/>
      </c>
      <c r="AJ35" s="146" t="str">
        <f>IF(AJ34="","",VLOOKUP(AJ34,'シフト記号表（勤務時間帯） (5)'!$C$6:$K$35,9,FALSE))</f>
        <v/>
      </c>
      <c r="AK35" s="146" t="str">
        <f>IF(AK34="","",VLOOKUP(AK34,'シフト記号表（勤務時間帯） (5)'!$C$6:$K$35,9,FALSE))</f>
        <v/>
      </c>
      <c r="AL35" s="146" t="str">
        <f>IF(AL34="","",VLOOKUP(AL34,'シフト記号表（勤務時間帯） (5)'!$C$6:$K$35,9,FALSE))</f>
        <v/>
      </c>
      <c r="AM35" s="147" t="str">
        <f>IF(AM34="","",VLOOKUP(AM34,'シフト記号表（勤務時間帯） (5)'!$C$6:$K$35,9,FALSE))</f>
        <v/>
      </c>
      <c r="AN35" s="145" t="str">
        <f>IF(AN34="","",VLOOKUP(AN34,'シフト記号表（勤務時間帯） (5)'!$C$6:$K$35,9,FALSE))</f>
        <v/>
      </c>
      <c r="AO35" s="146" t="str">
        <f>IF(AO34="","",VLOOKUP(AO34,'シフト記号表（勤務時間帯） (5)'!$C$6:$K$35,9,FALSE))</f>
        <v/>
      </c>
      <c r="AP35" s="146" t="str">
        <f>IF(AP34="","",VLOOKUP(AP34,'シフト記号表（勤務時間帯） (5)'!$C$6:$K$35,9,FALSE))</f>
        <v/>
      </c>
      <c r="AQ35" s="146" t="str">
        <f>IF(AQ34="","",VLOOKUP(AQ34,'シフト記号表（勤務時間帯） (5)'!$C$6:$K$35,9,FALSE))</f>
        <v/>
      </c>
      <c r="AR35" s="146" t="str">
        <f>IF(AR34="","",VLOOKUP(AR34,'シフト記号表（勤務時間帯） (5)'!$C$6:$K$35,9,FALSE))</f>
        <v/>
      </c>
      <c r="AS35" s="146" t="str">
        <f>IF(AS34="","",VLOOKUP(AS34,'シフト記号表（勤務時間帯） (5)'!$C$6:$K$35,9,FALSE))</f>
        <v/>
      </c>
      <c r="AT35" s="147" t="str">
        <f>IF(AT34="","",VLOOKUP(AT34,'シフト記号表（勤務時間帯） (5)'!$C$6:$K$35,9,FALSE))</f>
        <v/>
      </c>
      <c r="AU35" s="145" t="str">
        <f>IF(AU34="","",VLOOKUP(AU34,'シフト記号表（勤務時間帯） (5)'!$C$6:$K$35,9,FALSE))</f>
        <v/>
      </c>
      <c r="AV35" s="146" t="str">
        <f>IF(AV34="","",VLOOKUP(AV34,'シフト記号表（勤務時間帯） (5)'!$C$6:$K$35,9,FALSE))</f>
        <v/>
      </c>
      <c r="AW35" s="146" t="str">
        <f>IF(AW34="","",VLOOKUP(AW34,'シフト記号表（勤務時間帯） (5)'!$C$6:$K$35,9,FALSE))</f>
        <v/>
      </c>
      <c r="AX35" s="503">
        <f>IF($BB$3="４週",SUM(S35:AT35),IF($BB$3="暦月",SUM(S35:AW35),""))</f>
        <v>0</v>
      </c>
      <c r="AY35" s="504"/>
      <c r="AZ35" s="505">
        <f>IF($BB$3="４週",AX35/4,IF($BB$3="暦月",地密通所!AX35/(地密通所!$BB$8/7),""))</f>
        <v>0</v>
      </c>
      <c r="BA35" s="506"/>
      <c r="BB35" s="368"/>
      <c r="BC35" s="369"/>
      <c r="BD35" s="369"/>
      <c r="BE35" s="369"/>
      <c r="BF35" s="370"/>
    </row>
    <row r="36" spans="2:58" ht="20.25" customHeight="1" x14ac:dyDescent="0.4">
      <c r="B36" s="442"/>
      <c r="C36" s="533"/>
      <c r="D36" s="534"/>
      <c r="E36" s="535"/>
      <c r="F36" s="125">
        <f>C34</f>
        <v>0</v>
      </c>
      <c r="G36" s="518"/>
      <c r="H36" s="698"/>
      <c r="I36" s="699"/>
      <c r="J36" s="699"/>
      <c r="K36" s="700"/>
      <c r="L36" s="523"/>
      <c r="M36" s="524"/>
      <c r="N36" s="524"/>
      <c r="O36" s="525"/>
      <c r="P36" s="507" t="s">
        <v>152</v>
      </c>
      <c r="Q36" s="508"/>
      <c r="R36" s="509"/>
      <c r="S36" s="95" t="str">
        <f>IF(S34="","",VLOOKUP(S34,'シフト記号表（勤務時間帯） (5)'!$C$6:$U$35,19,FALSE))</f>
        <v/>
      </c>
      <c r="T36" s="96" t="str">
        <f>IF(T34="","",VLOOKUP(T34,'シフト記号表（勤務時間帯） (5)'!$C$6:$U$35,19,FALSE))</f>
        <v/>
      </c>
      <c r="U36" s="96" t="str">
        <f>IF(U34="","",VLOOKUP(U34,'シフト記号表（勤務時間帯） (5)'!$C$6:$U$35,19,FALSE))</f>
        <v/>
      </c>
      <c r="V36" s="96" t="str">
        <f>IF(V34="","",VLOOKUP(V34,'シフト記号表（勤務時間帯） (5)'!$C$6:$U$35,19,FALSE))</f>
        <v/>
      </c>
      <c r="W36" s="96" t="str">
        <f>IF(W34="","",VLOOKUP(W34,'シフト記号表（勤務時間帯） (5)'!$C$6:$U$35,19,FALSE))</f>
        <v/>
      </c>
      <c r="X36" s="96" t="str">
        <f>IF(X34="","",VLOOKUP(X34,'シフト記号表（勤務時間帯） (5)'!$C$6:$U$35,19,FALSE))</f>
        <v/>
      </c>
      <c r="Y36" s="97" t="str">
        <f>IF(Y34="","",VLOOKUP(Y34,'シフト記号表（勤務時間帯） (5)'!$C$6:$U$35,19,FALSE))</f>
        <v/>
      </c>
      <c r="Z36" s="95" t="str">
        <f>IF(Z34="","",VLOOKUP(Z34,'シフト記号表（勤務時間帯） (5)'!$C$6:$U$35,19,FALSE))</f>
        <v/>
      </c>
      <c r="AA36" s="96" t="str">
        <f>IF(AA34="","",VLOOKUP(AA34,'シフト記号表（勤務時間帯） (5)'!$C$6:$U$35,19,FALSE))</f>
        <v/>
      </c>
      <c r="AB36" s="96" t="str">
        <f>IF(AB34="","",VLOOKUP(AB34,'シフト記号表（勤務時間帯） (5)'!$C$6:$U$35,19,FALSE))</f>
        <v/>
      </c>
      <c r="AC36" s="96" t="str">
        <f>IF(AC34="","",VLOOKUP(AC34,'シフト記号表（勤務時間帯） (5)'!$C$6:$U$35,19,FALSE))</f>
        <v/>
      </c>
      <c r="AD36" s="96" t="str">
        <f>IF(AD34="","",VLOOKUP(AD34,'シフト記号表（勤務時間帯） (5)'!$C$6:$U$35,19,FALSE))</f>
        <v/>
      </c>
      <c r="AE36" s="96" t="str">
        <f>IF(AE34="","",VLOOKUP(AE34,'シフト記号表（勤務時間帯） (5)'!$C$6:$U$35,19,FALSE))</f>
        <v/>
      </c>
      <c r="AF36" s="97" t="str">
        <f>IF(AF34="","",VLOOKUP(AF34,'シフト記号表（勤務時間帯） (5)'!$C$6:$U$35,19,FALSE))</f>
        <v/>
      </c>
      <c r="AG36" s="95" t="str">
        <f>IF(AG34="","",VLOOKUP(AG34,'シフト記号表（勤務時間帯） (5)'!$C$6:$U$35,19,FALSE))</f>
        <v/>
      </c>
      <c r="AH36" s="96" t="str">
        <f>IF(AH34="","",VLOOKUP(AH34,'シフト記号表（勤務時間帯） (5)'!$C$6:$U$35,19,FALSE))</f>
        <v/>
      </c>
      <c r="AI36" s="96" t="str">
        <f>IF(AI34="","",VLOOKUP(AI34,'シフト記号表（勤務時間帯） (5)'!$C$6:$U$35,19,FALSE))</f>
        <v/>
      </c>
      <c r="AJ36" s="96" t="str">
        <f>IF(AJ34="","",VLOOKUP(AJ34,'シフト記号表（勤務時間帯） (5)'!$C$6:$U$35,19,FALSE))</f>
        <v/>
      </c>
      <c r="AK36" s="96" t="str">
        <f>IF(AK34="","",VLOOKUP(AK34,'シフト記号表（勤務時間帯） (5)'!$C$6:$U$35,19,FALSE))</f>
        <v/>
      </c>
      <c r="AL36" s="96" t="str">
        <f>IF(AL34="","",VLOOKUP(AL34,'シフト記号表（勤務時間帯） (5)'!$C$6:$U$35,19,FALSE))</f>
        <v/>
      </c>
      <c r="AM36" s="97" t="str">
        <f>IF(AM34="","",VLOOKUP(AM34,'シフト記号表（勤務時間帯） (5)'!$C$6:$U$35,19,FALSE))</f>
        <v/>
      </c>
      <c r="AN36" s="95" t="str">
        <f>IF(AN34="","",VLOOKUP(AN34,'シフト記号表（勤務時間帯） (5)'!$C$6:$U$35,19,FALSE))</f>
        <v/>
      </c>
      <c r="AO36" s="96" t="str">
        <f>IF(AO34="","",VLOOKUP(AO34,'シフト記号表（勤務時間帯） (5)'!$C$6:$U$35,19,FALSE))</f>
        <v/>
      </c>
      <c r="AP36" s="96" t="str">
        <f>IF(AP34="","",VLOOKUP(AP34,'シフト記号表（勤務時間帯） (5)'!$C$6:$U$35,19,FALSE))</f>
        <v/>
      </c>
      <c r="AQ36" s="96" t="str">
        <f>IF(AQ34="","",VLOOKUP(AQ34,'シフト記号表（勤務時間帯） (5)'!$C$6:$U$35,19,FALSE))</f>
        <v/>
      </c>
      <c r="AR36" s="96" t="str">
        <f>IF(AR34="","",VLOOKUP(AR34,'シフト記号表（勤務時間帯） (5)'!$C$6:$U$35,19,FALSE))</f>
        <v/>
      </c>
      <c r="AS36" s="96" t="str">
        <f>IF(AS34="","",VLOOKUP(AS34,'シフト記号表（勤務時間帯） (5)'!$C$6:$U$35,19,FALSE))</f>
        <v/>
      </c>
      <c r="AT36" s="97" t="str">
        <f>IF(AT34="","",VLOOKUP(AT34,'シフト記号表（勤務時間帯） (5)'!$C$6:$U$35,19,FALSE))</f>
        <v/>
      </c>
      <c r="AU36" s="95" t="str">
        <f>IF(AU34="","",VLOOKUP(AU34,'シフト記号表（勤務時間帯） (5)'!$C$6:$U$35,19,FALSE))</f>
        <v/>
      </c>
      <c r="AV36" s="96" t="str">
        <f>IF(AV34="","",VLOOKUP(AV34,'シフト記号表（勤務時間帯） (5)'!$C$6:$U$35,19,FALSE))</f>
        <v/>
      </c>
      <c r="AW36" s="96" t="str">
        <f>IF(AW34="","",VLOOKUP(AW34,'シフト記号表（勤務時間帯） (5)'!$C$6:$U$35,19,FALSE))</f>
        <v/>
      </c>
      <c r="AX36" s="510">
        <f>IF($BB$3="４週",SUM(S36:AT36),IF($BB$3="暦月",SUM(S36:AW36),""))</f>
        <v>0</v>
      </c>
      <c r="AY36" s="511"/>
      <c r="AZ36" s="512">
        <f>IF($BB$3="４週",AX36/4,IF($BB$3="暦月",地密通所!AX36/(地密通所!$BB$8/7),""))</f>
        <v>0</v>
      </c>
      <c r="BA36" s="513"/>
      <c r="BB36" s="497"/>
      <c r="BC36" s="498"/>
      <c r="BD36" s="498"/>
      <c r="BE36" s="498"/>
      <c r="BF36" s="499"/>
    </row>
    <row r="37" spans="2:58" ht="20.25" customHeight="1" x14ac:dyDescent="0.4">
      <c r="B37" s="442">
        <f>B34+1</f>
        <v>6</v>
      </c>
      <c r="C37" s="376"/>
      <c r="D37" s="385"/>
      <c r="E37" s="377"/>
      <c r="F37" s="149"/>
      <c r="G37" s="517"/>
      <c r="H37" s="701"/>
      <c r="I37" s="699"/>
      <c r="J37" s="699"/>
      <c r="K37" s="700"/>
      <c r="L37" s="520"/>
      <c r="M37" s="521"/>
      <c r="N37" s="521"/>
      <c r="O37" s="522"/>
      <c r="P37" s="526" t="s">
        <v>150</v>
      </c>
      <c r="Q37" s="527"/>
      <c r="R37" s="528"/>
      <c r="S37" s="65"/>
      <c r="T37" s="66"/>
      <c r="U37" s="66"/>
      <c r="V37" s="66"/>
      <c r="W37" s="66"/>
      <c r="X37" s="66"/>
      <c r="Y37" s="67"/>
      <c r="Z37" s="65"/>
      <c r="AA37" s="66"/>
      <c r="AB37" s="66"/>
      <c r="AC37" s="66"/>
      <c r="AD37" s="66"/>
      <c r="AE37" s="66"/>
      <c r="AF37" s="67"/>
      <c r="AG37" s="65"/>
      <c r="AH37" s="66"/>
      <c r="AI37" s="66"/>
      <c r="AJ37" s="66"/>
      <c r="AK37" s="66"/>
      <c r="AL37" s="66"/>
      <c r="AM37" s="67"/>
      <c r="AN37" s="65"/>
      <c r="AO37" s="66"/>
      <c r="AP37" s="66"/>
      <c r="AQ37" s="66"/>
      <c r="AR37" s="66"/>
      <c r="AS37" s="66"/>
      <c r="AT37" s="67"/>
      <c r="AU37" s="65"/>
      <c r="AV37" s="66"/>
      <c r="AW37" s="66"/>
      <c r="AX37" s="529"/>
      <c r="AY37" s="530"/>
      <c r="AZ37" s="531"/>
      <c r="BA37" s="532"/>
      <c r="BB37" s="365"/>
      <c r="BC37" s="366"/>
      <c r="BD37" s="366"/>
      <c r="BE37" s="366"/>
      <c r="BF37" s="367"/>
    </row>
    <row r="38" spans="2:58" ht="20.25" customHeight="1" x14ac:dyDescent="0.4">
      <c r="B38" s="442"/>
      <c r="C38" s="378"/>
      <c r="D38" s="387"/>
      <c r="E38" s="379"/>
      <c r="F38" s="125"/>
      <c r="G38" s="453"/>
      <c r="H38" s="698"/>
      <c r="I38" s="699"/>
      <c r="J38" s="699"/>
      <c r="K38" s="700"/>
      <c r="L38" s="463"/>
      <c r="M38" s="464"/>
      <c r="N38" s="464"/>
      <c r="O38" s="465"/>
      <c r="P38" s="500" t="s">
        <v>151</v>
      </c>
      <c r="Q38" s="501"/>
      <c r="R38" s="502"/>
      <c r="S38" s="145" t="str">
        <f>IF(S37="","",VLOOKUP(S37,'シフト記号表（勤務時間帯） (5)'!$C$6:$K$35,9,FALSE))</f>
        <v/>
      </c>
      <c r="T38" s="146" t="str">
        <f>IF(T37="","",VLOOKUP(T37,'シフト記号表（勤務時間帯） (5)'!$C$6:$K$35,9,FALSE))</f>
        <v/>
      </c>
      <c r="U38" s="146" t="str">
        <f>IF(U37="","",VLOOKUP(U37,'シフト記号表（勤務時間帯） (5)'!$C$6:$K$35,9,FALSE))</f>
        <v/>
      </c>
      <c r="V38" s="146" t="str">
        <f>IF(V37="","",VLOOKUP(V37,'シフト記号表（勤務時間帯） (5)'!$C$6:$K$35,9,FALSE))</f>
        <v/>
      </c>
      <c r="W38" s="146" t="str">
        <f>IF(W37="","",VLOOKUP(W37,'シフト記号表（勤務時間帯） (5)'!$C$6:$K$35,9,FALSE))</f>
        <v/>
      </c>
      <c r="X38" s="146" t="str">
        <f>IF(X37="","",VLOOKUP(X37,'シフト記号表（勤務時間帯） (5)'!$C$6:$K$35,9,FALSE))</f>
        <v/>
      </c>
      <c r="Y38" s="147" t="str">
        <f>IF(Y37="","",VLOOKUP(Y37,'シフト記号表（勤務時間帯） (5)'!$C$6:$K$35,9,FALSE))</f>
        <v/>
      </c>
      <c r="Z38" s="145" t="str">
        <f>IF(Z37="","",VLOOKUP(Z37,'シフト記号表（勤務時間帯） (5)'!$C$6:$K$35,9,FALSE))</f>
        <v/>
      </c>
      <c r="AA38" s="146" t="str">
        <f>IF(AA37="","",VLOOKUP(AA37,'シフト記号表（勤務時間帯） (5)'!$C$6:$K$35,9,FALSE))</f>
        <v/>
      </c>
      <c r="AB38" s="146" t="str">
        <f>IF(AB37="","",VLOOKUP(AB37,'シフト記号表（勤務時間帯） (5)'!$C$6:$K$35,9,FALSE))</f>
        <v/>
      </c>
      <c r="AC38" s="146" t="str">
        <f>IF(AC37="","",VLOOKUP(AC37,'シフト記号表（勤務時間帯） (5)'!$C$6:$K$35,9,FALSE))</f>
        <v/>
      </c>
      <c r="AD38" s="146" t="str">
        <f>IF(AD37="","",VLOOKUP(AD37,'シフト記号表（勤務時間帯） (5)'!$C$6:$K$35,9,FALSE))</f>
        <v/>
      </c>
      <c r="AE38" s="146" t="str">
        <f>IF(AE37="","",VLOOKUP(AE37,'シフト記号表（勤務時間帯） (5)'!$C$6:$K$35,9,FALSE))</f>
        <v/>
      </c>
      <c r="AF38" s="147" t="str">
        <f>IF(AF37="","",VLOOKUP(AF37,'シフト記号表（勤務時間帯） (5)'!$C$6:$K$35,9,FALSE))</f>
        <v/>
      </c>
      <c r="AG38" s="145" t="str">
        <f>IF(AG37="","",VLOOKUP(AG37,'シフト記号表（勤務時間帯） (5)'!$C$6:$K$35,9,FALSE))</f>
        <v/>
      </c>
      <c r="AH38" s="146" t="str">
        <f>IF(AH37="","",VLOOKUP(AH37,'シフト記号表（勤務時間帯） (5)'!$C$6:$K$35,9,FALSE))</f>
        <v/>
      </c>
      <c r="AI38" s="146" t="str">
        <f>IF(AI37="","",VLOOKUP(AI37,'シフト記号表（勤務時間帯） (5)'!$C$6:$K$35,9,FALSE))</f>
        <v/>
      </c>
      <c r="AJ38" s="146" t="str">
        <f>IF(AJ37="","",VLOOKUP(AJ37,'シフト記号表（勤務時間帯） (5)'!$C$6:$K$35,9,FALSE))</f>
        <v/>
      </c>
      <c r="AK38" s="146" t="str">
        <f>IF(AK37="","",VLOOKUP(AK37,'シフト記号表（勤務時間帯） (5)'!$C$6:$K$35,9,FALSE))</f>
        <v/>
      </c>
      <c r="AL38" s="146" t="str">
        <f>IF(AL37="","",VLOOKUP(AL37,'シフト記号表（勤務時間帯） (5)'!$C$6:$K$35,9,FALSE))</f>
        <v/>
      </c>
      <c r="AM38" s="147" t="str">
        <f>IF(AM37="","",VLOOKUP(AM37,'シフト記号表（勤務時間帯） (5)'!$C$6:$K$35,9,FALSE))</f>
        <v/>
      </c>
      <c r="AN38" s="145" t="str">
        <f>IF(AN37="","",VLOOKUP(AN37,'シフト記号表（勤務時間帯） (5)'!$C$6:$K$35,9,FALSE))</f>
        <v/>
      </c>
      <c r="AO38" s="146" t="str">
        <f>IF(AO37="","",VLOOKUP(AO37,'シフト記号表（勤務時間帯） (5)'!$C$6:$K$35,9,FALSE))</f>
        <v/>
      </c>
      <c r="AP38" s="146" t="str">
        <f>IF(AP37="","",VLOOKUP(AP37,'シフト記号表（勤務時間帯） (5)'!$C$6:$K$35,9,FALSE))</f>
        <v/>
      </c>
      <c r="AQ38" s="146" t="str">
        <f>IF(AQ37="","",VLOOKUP(AQ37,'シフト記号表（勤務時間帯） (5)'!$C$6:$K$35,9,FALSE))</f>
        <v/>
      </c>
      <c r="AR38" s="146" t="str">
        <f>IF(AR37="","",VLOOKUP(AR37,'シフト記号表（勤務時間帯） (5)'!$C$6:$K$35,9,FALSE))</f>
        <v/>
      </c>
      <c r="AS38" s="146" t="str">
        <f>IF(AS37="","",VLOOKUP(AS37,'シフト記号表（勤務時間帯） (5)'!$C$6:$K$35,9,FALSE))</f>
        <v/>
      </c>
      <c r="AT38" s="147" t="str">
        <f>IF(AT37="","",VLOOKUP(AT37,'シフト記号表（勤務時間帯） (5)'!$C$6:$K$35,9,FALSE))</f>
        <v/>
      </c>
      <c r="AU38" s="145" t="str">
        <f>IF(AU37="","",VLOOKUP(AU37,'シフト記号表（勤務時間帯） (5)'!$C$6:$K$35,9,FALSE))</f>
        <v/>
      </c>
      <c r="AV38" s="146" t="str">
        <f>IF(AV37="","",VLOOKUP(AV37,'シフト記号表（勤務時間帯） (5)'!$C$6:$K$35,9,FALSE))</f>
        <v/>
      </c>
      <c r="AW38" s="146" t="str">
        <f>IF(AW37="","",VLOOKUP(AW37,'シフト記号表（勤務時間帯） (5)'!$C$6:$K$35,9,FALSE))</f>
        <v/>
      </c>
      <c r="AX38" s="503">
        <f>IF($BB$3="４週",SUM(S38:AT38),IF($BB$3="暦月",SUM(S38:AW38),""))</f>
        <v>0</v>
      </c>
      <c r="AY38" s="504"/>
      <c r="AZ38" s="505">
        <f>IF($BB$3="４週",AX38/4,IF($BB$3="暦月",地密通所!AX38/(地密通所!$BB$8/7),""))</f>
        <v>0</v>
      </c>
      <c r="BA38" s="506"/>
      <c r="BB38" s="368"/>
      <c r="BC38" s="369"/>
      <c r="BD38" s="369"/>
      <c r="BE38" s="369"/>
      <c r="BF38" s="370"/>
    </row>
    <row r="39" spans="2:58" ht="20.25" customHeight="1" x14ac:dyDescent="0.4">
      <c r="B39" s="442"/>
      <c r="C39" s="533"/>
      <c r="D39" s="534"/>
      <c r="E39" s="535"/>
      <c r="F39" s="125">
        <f>C37</f>
        <v>0</v>
      </c>
      <c r="G39" s="518"/>
      <c r="H39" s="698"/>
      <c r="I39" s="699"/>
      <c r="J39" s="699"/>
      <c r="K39" s="700"/>
      <c r="L39" s="523"/>
      <c r="M39" s="524"/>
      <c r="N39" s="524"/>
      <c r="O39" s="525"/>
      <c r="P39" s="507" t="s">
        <v>152</v>
      </c>
      <c r="Q39" s="508"/>
      <c r="R39" s="509"/>
      <c r="S39" s="95" t="str">
        <f>IF(S37="","",VLOOKUP(S37,'シフト記号表（勤務時間帯） (5)'!$C$6:$U$35,19,FALSE))</f>
        <v/>
      </c>
      <c r="T39" s="96" t="str">
        <f>IF(T37="","",VLOOKUP(T37,'シフト記号表（勤務時間帯） (5)'!$C$6:$U$35,19,FALSE))</f>
        <v/>
      </c>
      <c r="U39" s="96" t="str">
        <f>IF(U37="","",VLOOKUP(U37,'シフト記号表（勤務時間帯） (5)'!$C$6:$U$35,19,FALSE))</f>
        <v/>
      </c>
      <c r="V39" s="96" t="str">
        <f>IF(V37="","",VLOOKUP(V37,'シフト記号表（勤務時間帯） (5)'!$C$6:$U$35,19,FALSE))</f>
        <v/>
      </c>
      <c r="W39" s="96" t="str">
        <f>IF(W37="","",VLOOKUP(W37,'シフト記号表（勤務時間帯） (5)'!$C$6:$U$35,19,FALSE))</f>
        <v/>
      </c>
      <c r="X39" s="96" t="str">
        <f>IF(X37="","",VLOOKUP(X37,'シフト記号表（勤務時間帯） (5)'!$C$6:$U$35,19,FALSE))</f>
        <v/>
      </c>
      <c r="Y39" s="97" t="str">
        <f>IF(Y37="","",VLOOKUP(Y37,'シフト記号表（勤務時間帯） (5)'!$C$6:$U$35,19,FALSE))</f>
        <v/>
      </c>
      <c r="Z39" s="95" t="str">
        <f>IF(Z37="","",VLOOKUP(Z37,'シフト記号表（勤務時間帯） (5)'!$C$6:$U$35,19,FALSE))</f>
        <v/>
      </c>
      <c r="AA39" s="96" t="str">
        <f>IF(AA37="","",VLOOKUP(AA37,'シフト記号表（勤務時間帯） (5)'!$C$6:$U$35,19,FALSE))</f>
        <v/>
      </c>
      <c r="AB39" s="96" t="str">
        <f>IF(AB37="","",VLOOKUP(AB37,'シフト記号表（勤務時間帯） (5)'!$C$6:$U$35,19,FALSE))</f>
        <v/>
      </c>
      <c r="AC39" s="96" t="str">
        <f>IF(AC37="","",VLOOKUP(AC37,'シフト記号表（勤務時間帯） (5)'!$C$6:$U$35,19,FALSE))</f>
        <v/>
      </c>
      <c r="AD39" s="96" t="str">
        <f>IF(AD37="","",VLOOKUP(AD37,'シフト記号表（勤務時間帯） (5)'!$C$6:$U$35,19,FALSE))</f>
        <v/>
      </c>
      <c r="AE39" s="96" t="str">
        <f>IF(AE37="","",VLOOKUP(AE37,'シフト記号表（勤務時間帯） (5)'!$C$6:$U$35,19,FALSE))</f>
        <v/>
      </c>
      <c r="AF39" s="97" t="str">
        <f>IF(AF37="","",VLOOKUP(AF37,'シフト記号表（勤務時間帯） (5)'!$C$6:$U$35,19,FALSE))</f>
        <v/>
      </c>
      <c r="AG39" s="95" t="str">
        <f>IF(AG37="","",VLOOKUP(AG37,'シフト記号表（勤務時間帯） (5)'!$C$6:$U$35,19,FALSE))</f>
        <v/>
      </c>
      <c r="AH39" s="96" t="str">
        <f>IF(AH37="","",VLOOKUP(AH37,'シフト記号表（勤務時間帯） (5)'!$C$6:$U$35,19,FALSE))</f>
        <v/>
      </c>
      <c r="AI39" s="96" t="str">
        <f>IF(AI37="","",VLOOKUP(AI37,'シフト記号表（勤務時間帯） (5)'!$C$6:$U$35,19,FALSE))</f>
        <v/>
      </c>
      <c r="AJ39" s="96" t="str">
        <f>IF(AJ37="","",VLOOKUP(AJ37,'シフト記号表（勤務時間帯） (5)'!$C$6:$U$35,19,FALSE))</f>
        <v/>
      </c>
      <c r="AK39" s="96" t="str">
        <f>IF(AK37="","",VLOOKUP(AK37,'シフト記号表（勤務時間帯） (5)'!$C$6:$U$35,19,FALSE))</f>
        <v/>
      </c>
      <c r="AL39" s="96" t="str">
        <f>IF(AL37="","",VLOOKUP(AL37,'シフト記号表（勤務時間帯） (5)'!$C$6:$U$35,19,FALSE))</f>
        <v/>
      </c>
      <c r="AM39" s="97" t="str">
        <f>IF(AM37="","",VLOOKUP(AM37,'シフト記号表（勤務時間帯） (5)'!$C$6:$U$35,19,FALSE))</f>
        <v/>
      </c>
      <c r="AN39" s="95" t="str">
        <f>IF(AN37="","",VLOOKUP(AN37,'シフト記号表（勤務時間帯） (5)'!$C$6:$U$35,19,FALSE))</f>
        <v/>
      </c>
      <c r="AO39" s="96" t="str">
        <f>IF(AO37="","",VLOOKUP(AO37,'シフト記号表（勤務時間帯） (5)'!$C$6:$U$35,19,FALSE))</f>
        <v/>
      </c>
      <c r="AP39" s="96" t="str">
        <f>IF(AP37="","",VLOOKUP(AP37,'シフト記号表（勤務時間帯） (5)'!$C$6:$U$35,19,FALSE))</f>
        <v/>
      </c>
      <c r="AQ39" s="96" t="str">
        <f>IF(AQ37="","",VLOOKUP(AQ37,'シフト記号表（勤務時間帯） (5)'!$C$6:$U$35,19,FALSE))</f>
        <v/>
      </c>
      <c r="AR39" s="96" t="str">
        <f>IF(AR37="","",VLOOKUP(AR37,'シフト記号表（勤務時間帯） (5)'!$C$6:$U$35,19,FALSE))</f>
        <v/>
      </c>
      <c r="AS39" s="96" t="str">
        <f>IF(AS37="","",VLOOKUP(AS37,'シフト記号表（勤務時間帯） (5)'!$C$6:$U$35,19,FALSE))</f>
        <v/>
      </c>
      <c r="AT39" s="97" t="str">
        <f>IF(AT37="","",VLOOKUP(AT37,'シフト記号表（勤務時間帯） (5)'!$C$6:$U$35,19,FALSE))</f>
        <v/>
      </c>
      <c r="AU39" s="95" t="str">
        <f>IF(AU37="","",VLOOKUP(AU37,'シフト記号表（勤務時間帯） (5)'!$C$6:$U$35,19,FALSE))</f>
        <v/>
      </c>
      <c r="AV39" s="96" t="str">
        <f>IF(AV37="","",VLOOKUP(AV37,'シフト記号表（勤務時間帯） (5)'!$C$6:$U$35,19,FALSE))</f>
        <v/>
      </c>
      <c r="AW39" s="96" t="str">
        <f>IF(AW37="","",VLOOKUP(AW37,'シフト記号表（勤務時間帯） (5)'!$C$6:$U$35,19,FALSE))</f>
        <v/>
      </c>
      <c r="AX39" s="510">
        <f>IF($BB$3="４週",SUM(S39:AT39),IF($BB$3="暦月",SUM(S39:AW39),""))</f>
        <v>0</v>
      </c>
      <c r="AY39" s="511"/>
      <c r="AZ39" s="512">
        <f>IF($BB$3="４週",AX39/4,IF($BB$3="暦月",地密通所!AX39/(地密通所!$BB$8/7),""))</f>
        <v>0</v>
      </c>
      <c r="BA39" s="513"/>
      <c r="BB39" s="497"/>
      <c r="BC39" s="498"/>
      <c r="BD39" s="498"/>
      <c r="BE39" s="498"/>
      <c r="BF39" s="499"/>
    </row>
    <row r="40" spans="2:58" ht="20.25" customHeight="1" x14ac:dyDescent="0.4">
      <c r="B40" s="442">
        <f>B37+1</f>
        <v>7</v>
      </c>
      <c r="C40" s="376"/>
      <c r="D40" s="385"/>
      <c r="E40" s="377"/>
      <c r="F40" s="149"/>
      <c r="G40" s="517"/>
      <c r="H40" s="701"/>
      <c r="I40" s="699"/>
      <c r="J40" s="699"/>
      <c r="K40" s="700"/>
      <c r="L40" s="520"/>
      <c r="M40" s="521"/>
      <c r="N40" s="521"/>
      <c r="O40" s="522"/>
      <c r="P40" s="526" t="s">
        <v>150</v>
      </c>
      <c r="Q40" s="527"/>
      <c r="R40" s="528"/>
      <c r="S40" s="65"/>
      <c r="T40" s="66"/>
      <c r="U40" s="66"/>
      <c r="V40" s="66"/>
      <c r="W40" s="66"/>
      <c r="X40" s="66"/>
      <c r="Y40" s="67"/>
      <c r="Z40" s="65"/>
      <c r="AA40" s="66"/>
      <c r="AB40" s="66"/>
      <c r="AC40" s="66"/>
      <c r="AD40" s="66"/>
      <c r="AE40" s="66"/>
      <c r="AF40" s="67"/>
      <c r="AG40" s="65"/>
      <c r="AH40" s="66"/>
      <c r="AI40" s="66"/>
      <c r="AJ40" s="66"/>
      <c r="AK40" s="66"/>
      <c r="AL40" s="66"/>
      <c r="AM40" s="67"/>
      <c r="AN40" s="65"/>
      <c r="AO40" s="66"/>
      <c r="AP40" s="66"/>
      <c r="AQ40" s="66"/>
      <c r="AR40" s="66"/>
      <c r="AS40" s="66"/>
      <c r="AT40" s="67"/>
      <c r="AU40" s="65"/>
      <c r="AV40" s="66"/>
      <c r="AW40" s="66"/>
      <c r="AX40" s="529"/>
      <c r="AY40" s="530"/>
      <c r="AZ40" s="531"/>
      <c r="BA40" s="532"/>
      <c r="BB40" s="365"/>
      <c r="BC40" s="366"/>
      <c r="BD40" s="366"/>
      <c r="BE40" s="366"/>
      <c r="BF40" s="367"/>
    </row>
    <row r="41" spans="2:58" ht="20.25" customHeight="1" x14ac:dyDescent="0.4">
      <c r="B41" s="442"/>
      <c r="C41" s="378"/>
      <c r="D41" s="387"/>
      <c r="E41" s="379"/>
      <c r="F41" s="125"/>
      <c r="G41" s="453"/>
      <c r="H41" s="698"/>
      <c r="I41" s="699"/>
      <c r="J41" s="699"/>
      <c r="K41" s="700"/>
      <c r="L41" s="463"/>
      <c r="M41" s="464"/>
      <c r="N41" s="464"/>
      <c r="O41" s="465"/>
      <c r="P41" s="500" t="s">
        <v>151</v>
      </c>
      <c r="Q41" s="501"/>
      <c r="R41" s="502"/>
      <c r="S41" s="145" t="str">
        <f>IF(S40="","",VLOOKUP(S40,'シフト記号表（勤務時間帯） (5)'!$C$6:$K$35,9,FALSE))</f>
        <v/>
      </c>
      <c r="T41" s="146" t="str">
        <f>IF(T40="","",VLOOKUP(T40,'シフト記号表（勤務時間帯） (5)'!$C$6:$K$35,9,FALSE))</f>
        <v/>
      </c>
      <c r="U41" s="146" t="str">
        <f>IF(U40="","",VLOOKUP(U40,'シフト記号表（勤務時間帯） (5)'!$C$6:$K$35,9,FALSE))</f>
        <v/>
      </c>
      <c r="V41" s="146" t="str">
        <f>IF(V40="","",VLOOKUP(V40,'シフト記号表（勤務時間帯） (5)'!$C$6:$K$35,9,FALSE))</f>
        <v/>
      </c>
      <c r="W41" s="146" t="str">
        <f>IF(W40="","",VLOOKUP(W40,'シフト記号表（勤務時間帯） (5)'!$C$6:$K$35,9,FALSE))</f>
        <v/>
      </c>
      <c r="X41" s="146" t="str">
        <f>IF(X40="","",VLOOKUP(X40,'シフト記号表（勤務時間帯） (5)'!$C$6:$K$35,9,FALSE))</f>
        <v/>
      </c>
      <c r="Y41" s="147" t="str">
        <f>IF(Y40="","",VLOOKUP(Y40,'シフト記号表（勤務時間帯） (5)'!$C$6:$K$35,9,FALSE))</f>
        <v/>
      </c>
      <c r="Z41" s="145" t="str">
        <f>IF(Z40="","",VLOOKUP(Z40,'シフト記号表（勤務時間帯） (5)'!$C$6:$K$35,9,FALSE))</f>
        <v/>
      </c>
      <c r="AA41" s="146" t="str">
        <f>IF(AA40="","",VLOOKUP(AA40,'シフト記号表（勤務時間帯） (5)'!$C$6:$K$35,9,FALSE))</f>
        <v/>
      </c>
      <c r="AB41" s="146" t="str">
        <f>IF(AB40="","",VLOOKUP(AB40,'シフト記号表（勤務時間帯） (5)'!$C$6:$K$35,9,FALSE))</f>
        <v/>
      </c>
      <c r="AC41" s="146" t="str">
        <f>IF(AC40="","",VLOOKUP(AC40,'シフト記号表（勤務時間帯） (5)'!$C$6:$K$35,9,FALSE))</f>
        <v/>
      </c>
      <c r="AD41" s="146" t="str">
        <f>IF(AD40="","",VLOOKUP(AD40,'シフト記号表（勤務時間帯） (5)'!$C$6:$K$35,9,FALSE))</f>
        <v/>
      </c>
      <c r="AE41" s="146" t="str">
        <f>IF(AE40="","",VLOOKUP(AE40,'シフト記号表（勤務時間帯） (5)'!$C$6:$K$35,9,FALSE))</f>
        <v/>
      </c>
      <c r="AF41" s="147" t="str">
        <f>IF(AF40="","",VLOOKUP(AF40,'シフト記号表（勤務時間帯） (5)'!$C$6:$K$35,9,FALSE))</f>
        <v/>
      </c>
      <c r="AG41" s="145" t="str">
        <f>IF(AG40="","",VLOOKUP(AG40,'シフト記号表（勤務時間帯） (5)'!$C$6:$K$35,9,FALSE))</f>
        <v/>
      </c>
      <c r="AH41" s="146" t="str">
        <f>IF(AH40="","",VLOOKUP(AH40,'シフト記号表（勤務時間帯） (5)'!$C$6:$K$35,9,FALSE))</f>
        <v/>
      </c>
      <c r="AI41" s="146" t="str">
        <f>IF(AI40="","",VLOOKUP(AI40,'シフト記号表（勤務時間帯） (5)'!$C$6:$K$35,9,FALSE))</f>
        <v/>
      </c>
      <c r="AJ41" s="146" t="str">
        <f>IF(AJ40="","",VLOOKUP(AJ40,'シフト記号表（勤務時間帯） (5)'!$C$6:$K$35,9,FALSE))</f>
        <v/>
      </c>
      <c r="AK41" s="146" t="str">
        <f>IF(AK40="","",VLOOKUP(AK40,'シフト記号表（勤務時間帯） (5)'!$C$6:$K$35,9,FALSE))</f>
        <v/>
      </c>
      <c r="AL41" s="146" t="str">
        <f>IF(AL40="","",VLOOKUP(AL40,'シフト記号表（勤務時間帯） (5)'!$C$6:$K$35,9,FALSE))</f>
        <v/>
      </c>
      <c r="AM41" s="147" t="str">
        <f>IF(AM40="","",VLOOKUP(AM40,'シフト記号表（勤務時間帯） (5)'!$C$6:$K$35,9,FALSE))</f>
        <v/>
      </c>
      <c r="AN41" s="145" t="str">
        <f>IF(AN40="","",VLOOKUP(AN40,'シフト記号表（勤務時間帯） (5)'!$C$6:$K$35,9,FALSE))</f>
        <v/>
      </c>
      <c r="AO41" s="146" t="str">
        <f>IF(AO40="","",VLOOKUP(AO40,'シフト記号表（勤務時間帯） (5)'!$C$6:$K$35,9,FALSE))</f>
        <v/>
      </c>
      <c r="AP41" s="146" t="str">
        <f>IF(AP40="","",VLOOKUP(AP40,'シフト記号表（勤務時間帯） (5)'!$C$6:$K$35,9,FALSE))</f>
        <v/>
      </c>
      <c r="AQ41" s="146" t="str">
        <f>IF(AQ40="","",VLOOKUP(AQ40,'シフト記号表（勤務時間帯） (5)'!$C$6:$K$35,9,FALSE))</f>
        <v/>
      </c>
      <c r="AR41" s="146" t="str">
        <f>IF(AR40="","",VLOOKUP(AR40,'シフト記号表（勤務時間帯） (5)'!$C$6:$K$35,9,FALSE))</f>
        <v/>
      </c>
      <c r="AS41" s="146" t="str">
        <f>IF(AS40="","",VLOOKUP(AS40,'シフト記号表（勤務時間帯） (5)'!$C$6:$K$35,9,FALSE))</f>
        <v/>
      </c>
      <c r="AT41" s="147" t="str">
        <f>IF(AT40="","",VLOOKUP(AT40,'シフト記号表（勤務時間帯） (5)'!$C$6:$K$35,9,FALSE))</f>
        <v/>
      </c>
      <c r="AU41" s="145" t="str">
        <f>IF(AU40="","",VLOOKUP(AU40,'シフト記号表（勤務時間帯） (5)'!$C$6:$K$35,9,FALSE))</f>
        <v/>
      </c>
      <c r="AV41" s="146" t="str">
        <f>IF(AV40="","",VLOOKUP(AV40,'シフト記号表（勤務時間帯） (5)'!$C$6:$K$35,9,FALSE))</f>
        <v/>
      </c>
      <c r="AW41" s="146" t="str">
        <f>IF(AW40="","",VLOOKUP(AW40,'シフト記号表（勤務時間帯） (5)'!$C$6:$K$35,9,FALSE))</f>
        <v/>
      </c>
      <c r="AX41" s="503">
        <f>IF($BB$3="４週",SUM(S41:AT41),IF($BB$3="暦月",SUM(S41:AW41),""))</f>
        <v>0</v>
      </c>
      <c r="AY41" s="504"/>
      <c r="AZ41" s="505">
        <f>IF($BB$3="４週",AX41/4,IF($BB$3="暦月",地密通所!AX41/(地密通所!$BB$8/7),""))</f>
        <v>0</v>
      </c>
      <c r="BA41" s="506"/>
      <c r="BB41" s="368"/>
      <c r="BC41" s="369"/>
      <c r="BD41" s="369"/>
      <c r="BE41" s="369"/>
      <c r="BF41" s="370"/>
    </row>
    <row r="42" spans="2:58" ht="20.25" customHeight="1" x14ac:dyDescent="0.4">
      <c r="B42" s="442"/>
      <c r="C42" s="533"/>
      <c r="D42" s="534"/>
      <c r="E42" s="535"/>
      <c r="F42" s="125">
        <f>C40</f>
        <v>0</v>
      </c>
      <c r="G42" s="518"/>
      <c r="H42" s="698"/>
      <c r="I42" s="699"/>
      <c r="J42" s="699"/>
      <c r="K42" s="700"/>
      <c r="L42" s="523"/>
      <c r="M42" s="524"/>
      <c r="N42" s="524"/>
      <c r="O42" s="525"/>
      <c r="P42" s="507" t="s">
        <v>152</v>
      </c>
      <c r="Q42" s="508"/>
      <c r="R42" s="509"/>
      <c r="S42" s="95" t="str">
        <f>IF(S40="","",VLOOKUP(S40,'シフト記号表（勤務時間帯） (5)'!$C$6:$U$35,19,FALSE))</f>
        <v/>
      </c>
      <c r="T42" s="96" t="str">
        <f>IF(T40="","",VLOOKUP(T40,'シフト記号表（勤務時間帯） (5)'!$C$6:$U$35,19,FALSE))</f>
        <v/>
      </c>
      <c r="U42" s="96" t="str">
        <f>IF(U40="","",VLOOKUP(U40,'シフト記号表（勤務時間帯） (5)'!$C$6:$U$35,19,FALSE))</f>
        <v/>
      </c>
      <c r="V42" s="96" t="str">
        <f>IF(V40="","",VLOOKUP(V40,'シフト記号表（勤務時間帯） (5)'!$C$6:$U$35,19,FALSE))</f>
        <v/>
      </c>
      <c r="W42" s="96" t="str">
        <f>IF(W40="","",VLOOKUP(W40,'シフト記号表（勤務時間帯） (5)'!$C$6:$U$35,19,FALSE))</f>
        <v/>
      </c>
      <c r="X42" s="96" t="str">
        <f>IF(X40="","",VLOOKUP(X40,'シフト記号表（勤務時間帯） (5)'!$C$6:$U$35,19,FALSE))</f>
        <v/>
      </c>
      <c r="Y42" s="97" t="str">
        <f>IF(Y40="","",VLOOKUP(Y40,'シフト記号表（勤務時間帯） (5)'!$C$6:$U$35,19,FALSE))</f>
        <v/>
      </c>
      <c r="Z42" s="95" t="str">
        <f>IF(Z40="","",VLOOKUP(Z40,'シフト記号表（勤務時間帯） (5)'!$C$6:$U$35,19,FALSE))</f>
        <v/>
      </c>
      <c r="AA42" s="96" t="str">
        <f>IF(AA40="","",VLOOKUP(AA40,'シフト記号表（勤務時間帯） (5)'!$C$6:$U$35,19,FALSE))</f>
        <v/>
      </c>
      <c r="AB42" s="96" t="str">
        <f>IF(AB40="","",VLOOKUP(AB40,'シフト記号表（勤務時間帯） (5)'!$C$6:$U$35,19,FALSE))</f>
        <v/>
      </c>
      <c r="AC42" s="96" t="str">
        <f>IF(AC40="","",VLOOKUP(AC40,'シフト記号表（勤務時間帯） (5)'!$C$6:$U$35,19,FALSE))</f>
        <v/>
      </c>
      <c r="AD42" s="96" t="str">
        <f>IF(AD40="","",VLOOKUP(AD40,'シフト記号表（勤務時間帯） (5)'!$C$6:$U$35,19,FALSE))</f>
        <v/>
      </c>
      <c r="AE42" s="96" t="str">
        <f>IF(AE40="","",VLOOKUP(AE40,'シフト記号表（勤務時間帯） (5)'!$C$6:$U$35,19,FALSE))</f>
        <v/>
      </c>
      <c r="AF42" s="97" t="str">
        <f>IF(AF40="","",VLOOKUP(AF40,'シフト記号表（勤務時間帯） (5)'!$C$6:$U$35,19,FALSE))</f>
        <v/>
      </c>
      <c r="AG42" s="95" t="str">
        <f>IF(AG40="","",VLOOKUP(AG40,'シフト記号表（勤務時間帯） (5)'!$C$6:$U$35,19,FALSE))</f>
        <v/>
      </c>
      <c r="AH42" s="96" t="str">
        <f>IF(AH40="","",VLOOKUP(AH40,'シフト記号表（勤務時間帯） (5)'!$C$6:$U$35,19,FALSE))</f>
        <v/>
      </c>
      <c r="AI42" s="96" t="str">
        <f>IF(AI40="","",VLOOKUP(AI40,'シフト記号表（勤務時間帯） (5)'!$C$6:$U$35,19,FALSE))</f>
        <v/>
      </c>
      <c r="AJ42" s="96" t="str">
        <f>IF(AJ40="","",VLOOKUP(AJ40,'シフト記号表（勤務時間帯） (5)'!$C$6:$U$35,19,FALSE))</f>
        <v/>
      </c>
      <c r="AK42" s="96" t="str">
        <f>IF(AK40="","",VLOOKUP(AK40,'シフト記号表（勤務時間帯） (5)'!$C$6:$U$35,19,FALSE))</f>
        <v/>
      </c>
      <c r="AL42" s="96" t="str">
        <f>IF(AL40="","",VLOOKUP(AL40,'シフト記号表（勤務時間帯） (5)'!$C$6:$U$35,19,FALSE))</f>
        <v/>
      </c>
      <c r="AM42" s="97" t="str">
        <f>IF(AM40="","",VLOOKUP(AM40,'シフト記号表（勤務時間帯） (5)'!$C$6:$U$35,19,FALSE))</f>
        <v/>
      </c>
      <c r="AN42" s="95" t="str">
        <f>IF(AN40="","",VLOOKUP(AN40,'シフト記号表（勤務時間帯） (5)'!$C$6:$U$35,19,FALSE))</f>
        <v/>
      </c>
      <c r="AO42" s="96" t="str">
        <f>IF(AO40="","",VLOOKUP(AO40,'シフト記号表（勤務時間帯） (5)'!$C$6:$U$35,19,FALSE))</f>
        <v/>
      </c>
      <c r="AP42" s="96" t="str">
        <f>IF(AP40="","",VLOOKUP(AP40,'シフト記号表（勤務時間帯） (5)'!$C$6:$U$35,19,FALSE))</f>
        <v/>
      </c>
      <c r="AQ42" s="96" t="str">
        <f>IF(AQ40="","",VLOOKUP(AQ40,'シフト記号表（勤務時間帯） (5)'!$C$6:$U$35,19,FALSE))</f>
        <v/>
      </c>
      <c r="AR42" s="96" t="str">
        <f>IF(AR40="","",VLOOKUP(AR40,'シフト記号表（勤務時間帯） (5)'!$C$6:$U$35,19,FALSE))</f>
        <v/>
      </c>
      <c r="AS42" s="96" t="str">
        <f>IF(AS40="","",VLOOKUP(AS40,'シフト記号表（勤務時間帯） (5)'!$C$6:$U$35,19,FALSE))</f>
        <v/>
      </c>
      <c r="AT42" s="97" t="str">
        <f>IF(AT40="","",VLOOKUP(AT40,'シフト記号表（勤務時間帯） (5)'!$C$6:$U$35,19,FALSE))</f>
        <v/>
      </c>
      <c r="AU42" s="95" t="str">
        <f>IF(AU40="","",VLOOKUP(AU40,'シフト記号表（勤務時間帯） (5)'!$C$6:$U$35,19,FALSE))</f>
        <v/>
      </c>
      <c r="AV42" s="96" t="str">
        <f>IF(AV40="","",VLOOKUP(AV40,'シフト記号表（勤務時間帯） (5)'!$C$6:$U$35,19,FALSE))</f>
        <v/>
      </c>
      <c r="AW42" s="96" t="str">
        <f>IF(AW40="","",VLOOKUP(AW40,'シフト記号表（勤務時間帯） (5)'!$C$6:$U$35,19,FALSE))</f>
        <v/>
      </c>
      <c r="AX42" s="510">
        <f>IF($BB$3="４週",SUM(S42:AT42),IF($BB$3="暦月",SUM(S42:AW42),""))</f>
        <v>0</v>
      </c>
      <c r="AY42" s="511"/>
      <c r="AZ42" s="512">
        <f>IF($BB$3="４週",AX42/4,IF($BB$3="暦月",地密通所!AX42/(地密通所!$BB$8/7),""))</f>
        <v>0</v>
      </c>
      <c r="BA42" s="513"/>
      <c r="BB42" s="497"/>
      <c r="BC42" s="498"/>
      <c r="BD42" s="498"/>
      <c r="BE42" s="498"/>
      <c r="BF42" s="499"/>
    </row>
    <row r="43" spans="2:58" ht="20.25" customHeight="1" x14ac:dyDescent="0.4">
      <c r="B43" s="442">
        <f>B40+1</f>
        <v>8</v>
      </c>
      <c r="C43" s="376"/>
      <c r="D43" s="385"/>
      <c r="E43" s="377"/>
      <c r="F43" s="149"/>
      <c r="G43" s="517"/>
      <c r="H43" s="701"/>
      <c r="I43" s="699"/>
      <c r="J43" s="699"/>
      <c r="K43" s="700"/>
      <c r="L43" s="520"/>
      <c r="M43" s="521"/>
      <c r="N43" s="521"/>
      <c r="O43" s="522"/>
      <c r="P43" s="526" t="s">
        <v>150</v>
      </c>
      <c r="Q43" s="527"/>
      <c r="R43" s="528"/>
      <c r="S43" s="65"/>
      <c r="T43" s="66"/>
      <c r="U43" s="66"/>
      <c r="V43" s="66"/>
      <c r="W43" s="66"/>
      <c r="X43" s="66"/>
      <c r="Y43" s="67"/>
      <c r="Z43" s="65"/>
      <c r="AA43" s="66"/>
      <c r="AB43" s="66"/>
      <c r="AC43" s="66"/>
      <c r="AD43" s="66"/>
      <c r="AE43" s="66"/>
      <c r="AF43" s="67"/>
      <c r="AG43" s="65"/>
      <c r="AH43" s="66"/>
      <c r="AI43" s="66"/>
      <c r="AJ43" s="66"/>
      <c r="AK43" s="66"/>
      <c r="AL43" s="66"/>
      <c r="AM43" s="67"/>
      <c r="AN43" s="65"/>
      <c r="AO43" s="66"/>
      <c r="AP43" s="66"/>
      <c r="AQ43" s="66"/>
      <c r="AR43" s="66"/>
      <c r="AS43" s="66"/>
      <c r="AT43" s="67"/>
      <c r="AU43" s="65"/>
      <c r="AV43" s="66"/>
      <c r="AW43" s="66"/>
      <c r="AX43" s="529"/>
      <c r="AY43" s="530"/>
      <c r="AZ43" s="531"/>
      <c r="BA43" s="532"/>
      <c r="BB43" s="365"/>
      <c r="BC43" s="366"/>
      <c r="BD43" s="366"/>
      <c r="BE43" s="366"/>
      <c r="BF43" s="367"/>
    </row>
    <row r="44" spans="2:58" ht="20.25" customHeight="1" x14ac:dyDescent="0.4">
      <c r="B44" s="442"/>
      <c r="C44" s="378"/>
      <c r="D44" s="387"/>
      <c r="E44" s="379"/>
      <c r="F44" s="125"/>
      <c r="G44" s="453"/>
      <c r="H44" s="698"/>
      <c r="I44" s="699"/>
      <c r="J44" s="699"/>
      <c r="K44" s="700"/>
      <c r="L44" s="463"/>
      <c r="M44" s="464"/>
      <c r="N44" s="464"/>
      <c r="O44" s="465"/>
      <c r="P44" s="500" t="s">
        <v>151</v>
      </c>
      <c r="Q44" s="501"/>
      <c r="R44" s="502"/>
      <c r="S44" s="145" t="str">
        <f>IF(S43="","",VLOOKUP(S43,'シフト記号表（勤務時間帯） (5)'!$C$6:$K$35,9,FALSE))</f>
        <v/>
      </c>
      <c r="T44" s="146" t="str">
        <f>IF(T43="","",VLOOKUP(T43,'シフト記号表（勤務時間帯） (5)'!$C$6:$K$35,9,FALSE))</f>
        <v/>
      </c>
      <c r="U44" s="146" t="str">
        <f>IF(U43="","",VLOOKUP(U43,'シフト記号表（勤務時間帯） (5)'!$C$6:$K$35,9,FALSE))</f>
        <v/>
      </c>
      <c r="V44" s="146" t="str">
        <f>IF(V43="","",VLOOKUP(V43,'シフト記号表（勤務時間帯） (5)'!$C$6:$K$35,9,FALSE))</f>
        <v/>
      </c>
      <c r="W44" s="146" t="str">
        <f>IF(W43="","",VLOOKUP(W43,'シフト記号表（勤務時間帯） (5)'!$C$6:$K$35,9,FALSE))</f>
        <v/>
      </c>
      <c r="X44" s="146" t="str">
        <f>IF(X43="","",VLOOKUP(X43,'シフト記号表（勤務時間帯） (5)'!$C$6:$K$35,9,FALSE))</f>
        <v/>
      </c>
      <c r="Y44" s="147" t="str">
        <f>IF(Y43="","",VLOOKUP(Y43,'シフト記号表（勤務時間帯） (5)'!$C$6:$K$35,9,FALSE))</f>
        <v/>
      </c>
      <c r="Z44" s="145" t="str">
        <f>IF(Z43="","",VLOOKUP(Z43,'シフト記号表（勤務時間帯） (5)'!$C$6:$K$35,9,FALSE))</f>
        <v/>
      </c>
      <c r="AA44" s="146" t="str">
        <f>IF(AA43="","",VLOOKUP(AA43,'シフト記号表（勤務時間帯） (5)'!$C$6:$K$35,9,FALSE))</f>
        <v/>
      </c>
      <c r="AB44" s="146" t="str">
        <f>IF(AB43="","",VLOOKUP(AB43,'シフト記号表（勤務時間帯） (5)'!$C$6:$K$35,9,FALSE))</f>
        <v/>
      </c>
      <c r="AC44" s="146" t="str">
        <f>IF(AC43="","",VLOOKUP(AC43,'シフト記号表（勤務時間帯） (5)'!$C$6:$K$35,9,FALSE))</f>
        <v/>
      </c>
      <c r="AD44" s="146" t="str">
        <f>IF(AD43="","",VLOOKUP(AD43,'シフト記号表（勤務時間帯） (5)'!$C$6:$K$35,9,FALSE))</f>
        <v/>
      </c>
      <c r="AE44" s="146" t="str">
        <f>IF(AE43="","",VLOOKUP(AE43,'シフト記号表（勤務時間帯） (5)'!$C$6:$K$35,9,FALSE))</f>
        <v/>
      </c>
      <c r="AF44" s="147" t="str">
        <f>IF(AF43="","",VLOOKUP(AF43,'シフト記号表（勤務時間帯） (5)'!$C$6:$K$35,9,FALSE))</f>
        <v/>
      </c>
      <c r="AG44" s="145" t="str">
        <f>IF(AG43="","",VLOOKUP(AG43,'シフト記号表（勤務時間帯） (5)'!$C$6:$K$35,9,FALSE))</f>
        <v/>
      </c>
      <c r="AH44" s="146" t="str">
        <f>IF(AH43="","",VLOOKUP(AH43,'シフト記号表（勤務時間帯） (5)'!$C$6:$K$35,9,FALSE))</f>
        <v/>
      </c>
      <c r="AI44" s="146" t="str">
        <f>IF(AI43="","",VLOOKUP(AI43,'シフト記号表（勤務時間帯） (5)'!$C$6:$K$35,9,FALSE))</f>
        <v/>
      </c>
      <c r="AJ44" s="146" t="str">
        <f>IF(AJ43="","",VLOOKUP(AJ43,'シフト記号表（勤務時間帯） (5)'!$C$6:$K$35,9,FALSE))</f>
        <v/>
      </c>
      <c r="AK44" s="146" t="str">
        <f>IF(AK43="","",VLOOKUP(AK43,'シフト記号表（勤務時間帯） (5)'!$C$6:$K$35,9,FALSE))</f>
        <v/>
      </c>
      <c r="AL44" s="146" t="str">
        <f>IF(AL43="","",VLOOKUP(AL43,'シフト記号表（勤務時間帯） (5)'!$C$6:$K$35,9,FALSE))</f>
        <v/>
      </c>
      <c r="AM44" s="147" t="str">
        <f>IF(AM43="","",VLOOKUP(AM43,'シフト記号表（勤務時間帯） (5)'!$C$6:$K$35,9,FALSE))</f>
        <v/>
      </c>
      <c r="AN44" s="145" t="str">
        <f>IF(AN43="","",VLOOKUP(AN43,'シフト記号表（勤務時間帯） (5)'!$C$6:$K$35,9,FALSE))</f>
        <v/>
      </c>
      <c r="AO44" s="146" t="str">
        <f>IF(AO43="","",VLOOKUP(AO43,'シフト記号表（勤務時間帯） (5)'!$C$6:$K$35,9,FALSE))</f>
        <v/>
      </c>
      <c r="AP44" s="146" t="str">
        <f>IF(AP43="","",VLOOKUP(AP43,'シフト記号表（勤務時間帯） (5)'!$C$6:$K$35,9,FALSE))</f>
        <v/>
      </c>
      <c r="AQ44" s="146" t="str">
        <f>IF(AQ43="","",VLOOKUP(AQ43,'シフト記号表（勤務時間帯） (5)'!$C$6:$K$35,9,FALSE))</f>
        <v/>
      </c>
      <c r="AR44" s="146" t="str">
        <f>IF(AR43="","",VLOOKUP(AR43,'シフト記号表（勤務時間帯） (5)'!$C$6:$K$35,9,FALSE))</f>
        <v/>
      </c>
      <c r="AS44" s="146" t="str">
        <f>IF(AS43="","",VLOOKUP(AS43,'シフト記号表（勤務時間帯） (5)'!$C$6:$K$35,9,FALSE))</f>
        <v/>
      </c>
      <c r="AT44" s="147" t="str">
        <f>IF(AT43="","",VLOOKUP(AT43,'シフト記号表（勤務時間帯） (5)'!$C$6:$K$35,9,FALSE))</f>
        <v/>
      </c>
      <c r="AU44" s="145" t="str">
        <f>IF(AU43="","",VLOOKUP(AU43,'シフト記号表（勤務時間帯） (5)'!$C$6:$K$35,9,FALSE))</f>
        <v/>
      </c>
      <c r="AV44" s="146" t="str">
        <f>IF(AV43="","",VLOOKUP(AV43,'シフト記号表（勤務時間帯） (5)'!$C$6:$K$35,9,FALSE))</f>
        <v/>
      </c>
      <c r="AW44" s="146" t="str">
        <f>IF(AW43="","",VLOOKUP(AW43,'シフト記号表（勤務時間帯） (5)'!$C$6:$K$35,9,FALSE))</f>
        <v/>
      </c>
      <c r="AX44" s="503">
        <f>IF($BB$3="４週",SUM(S44:AT44),IF($BB$3="暦月",SUM(S44:AW44),""))</f>
        <v>0</v>
      </c>
      <c r="AY44" s="504"/>
      <c r="AZ44" s="505">
        <f>IF($BB$3="４週",AX44/4,IF($BB$3="暦月",地密通所!AX44/(地密通所!$BB$8/7),""))</f>
        <v>0</v>
      </c>
      <c r="BA44" s="506"/>
      <c r="BB44" s="368"/>
      <c r="BC44" s="369"/>
      <c r="BD44" s="369"/>
      <c r="BE44" s="369"/>
      <c r="BF44" s="370"/>
    </row>
    <row r="45" spans="2:58" ht="20.25" customHeight="1" x14ac:dyDescent="0.4">
      <c r="B45" s="442"/>
      <c r="C45" s="533"/>
      <c r="D45" s="534"/>
      <c r="E45" s="535"/>
      <c r="F45" s="125">
        <f>C43</f>
        <v>0</v>
      </c>
      <c r="G45" s="518"/>
      <c r="H45" s="698"/>
      <c r="I45" s="699"/>
      <c r="J45" s="699"/>
      <c r="K45" s="700"/>
      <c r="L45" s="523"/>
      <c r="M45" s="524"/>
      <c r="N45" s="524"/>
      <c r="O45" s="525"/>
      <c r="P45" s="507" t="s">
        <v>152</v>
      </c>
      <c r="Q45" s="508"/>
      <c r="R45" s="509"/>
      <c r="S45" s="95" t="str">
        <f>IF(S43="","",VLOOKUP(S43,'シフト記号表（勤務時間帯） (5)'!$C$6:$U$35,19,FALSE))</f>
        <v/>
      </c>
      <c r="T45" s="96" t="str">
        <f>IF(T43="","",VLOOKUP(T43,'シフト記号表（勤務時間帯） (5)'!$C$6:$U$35,19,FALSE))</f>
        <v/>
      </c>
      <c r="U45" s="96" t="str">
        <f>IF(U43="","",VLOOKUP(U43,'シフト記号表（勤務時間帯） (5)'!$C$6:$U$35,19,FALSE))</f>
        <v/>
      </c>
      <c r="V45" s="96" t="str">
        <f>IF(V43="","",VLOOKUP(V43,'シフト記号表（勤務時間帯） (5)'!$C$6:$U$35,19,FALSE))</f>
        <v/>
      </c>
      <c r="W45" s="96" t="str">
        <f>IF(W43="","",VLOOKUP(W43,'シフト記号表（勤務時間帯） (5)'!$C$6:$U$35,19,FALSE))</f>
        <v/>
      </c>
      <c r="X45" s="96" t="str">
        <f>IF(X43="","",VLOOKUP(X43,'シフト記号表（勤務時間帯） (5)'!$C$6:$U$35,19,FALSE))</f>
        <v/>
      </c>
      <c r="Y45" s="97" t="str">
        <f>IF(Y43="","",VLOOKUP(Y43,'シフト記号表（勤務時間帯） (5)'!$C$6:$U$35,19,FALSE))</f>
        <v/>
      </c>
      <c r="Z45" s="95" t="str">
        <f>IF(Z43="","",VLOOKUP(Z43,'シフト記号表（勤務時間帯） (5)'!$C$6:$U$35,19,FALSE))</f>
        <v/>
      </c>
      <c r="AA45" s="96" t="str">
        <f>IF(AA43="","",VLOOKUP(AA43,'シフト記号表（勤務時間帯） (5)'!$C$6:$U$35,19,FALSE))</f>
        <v/>
      </c>
      <c r="AB45" s="96" t="str">
        <f>IF(AB43="","",VLOOKUP(AB43,'シフト記号表（勤務時間帯） (5)'!$C$6:$U$35,19,FALSE))</f>
        <v/>
      </c>
      <c r="AC45" s="96" t="str">
        <f>IF(AC43="","",VLOOKUP(AC43,'シフト記号表（勤務時間帯） (5)'!$C$6:$U$35,19,FALSE))</f>
        <v/>
      </c>
      <c r="AD45" s="96" t="str">
        <f>IF(AD43="","",VLOOKUP(AD43,'シフト記号表（勤務時間帯） (5)'!$C$6:$U$35,19,FALSE))</f>
        <v/>
      </c>
      <c r="AE45" s="96" t="str">
        <f>IF(AE43="","",VLOOKUP(AE43,'シフト記号表（勤務時間帯） (5)'!$C$6:$U$35,19,FALSE))</f>
        <v/>
      </c>
      <c r="AF45" s="97" t="str">
        <f>IF(AF43="","",VLOOKUP(AF43,'シフト記号表（勤務時間帯） (5)'!$C$6:$U$35,19,FALSE))</f>
        <v/>
      </c>
      <c r="AG45" s="95" t="str">
        <f>IF(AG43="","",VLOOKUP(AG43,'シフト記号表（勤務時間帯） (5)'!$C$6:$U$35,19,FALSE))</f>
        <v/>
      </c>
      <c r="AH45" s="96" t="str">
        <f>IF(AH43="","",VLOOKUP(AH43,'シフト記号表（勤務時間帯） (5)'!$C$6:$U$35,19,FALSE))</f>
        <v/>
      </c>
      <c r="AI45" s="96" t="str">
        <f>IF(AI43="","",VLOOKUP(AI43,'シフト記号表（勤務時間帯） (5)'!$C$6:$U$35,19,FALSE))</f>
        <v/>
      </c>
      <c r="AJ45" s="96" t="str">
        <f>IF(AJ43="","",VLOOKUP(AJ43,'シフト記号表（勤務時間帯） (5)'!$C$6:$U$35,19,FALSE))</f>
        <v/>
      </c>
      <c r="AK45" s="96" t="str">
        <f>IF(AK43="","",VLOOKUP(AK43,'シフト記号表（勤務時間帯） (5)'!$C$6:$U$35,19,FALSE))</f>
        <v/>
      </c>
      <c r="AL45" s="96" t="str">
        <f>IF(AL43="","",VLOOKUP(AL43,'シフト記号表（勤務時間帯） (5)'!$C$6:$U$35,19,FALSE))</f>
        <v/>
      </c>
      <c r="AM45" s="97" t="str">
        <f>IF(AM43="","",VLOOKUP(AM43,'シフト記号表（勤務時間帯） (5)'!$C$6:$U$35,19,FALSE))</f>
        <v/>
      </c>
      <c r="AN45" s="95" t="str">
        <f>IF(AN43="","",VLOOKUP(AN43,'シフト記号表（勤務時間帯） (5)'!$C$6:$U$35,19,FALSE))</f>
        <v/>
      </c>
      <c r="AO45" s="96" t="str">
        <f>IF(AO43="","",VLOOKUP(AO43,'シフト記号表（勤務時間帯） (5)'!$C$6:$U$35,19,FALSE))</f>
        <v/>
      </c>
      <c r="AP45" s="96" t="str">
        <f>IF(AP43="","",VLOOKUP(AP43,'シフト記号表（勤務時間帯） (5)'!$C$6:$U$35,19,FALSE))</f>
        <v/>
      </c>
      <c r="AQ45" s="96" t="str">
        <f>IF(AQ43="","",VLOOKUP(AQ43,'シフト記号表（勤務時間帯） (5)'!$C$6:$U$35,19,FALSE))</f>
        <v/>
      </c>
      <c r="AR45" s="96" t="str">
        <f>IF(AR43="","",VLOOKUP(AR43,'シフト記号表（勤務時間帯） (5)'!$C$6:$U$35,19,FALSE))</f>
        <v/>
      </c>
      <c r="AS45" s="96" t="str">
        <f>IF(AS43="","",VLOOKUP(AS43,'シフト記号表（勤務時間帯） (5)'!$C$6:$U$35,19,FALSE))</f>
        <v/>
      </c>
      <c r="AT45" s="97" t="str">
        <f>IF(AT43="","",VLOOKUP(AT43,'シフト記号表（勤務時間帯） (5)'!$C$6:$U$35,19,FALSE))</f>
        <v/>
      </c>
      <c r="AU45" s="95" t="str">
        <f>IF(AU43="","",VLOOKUP(AU43,'シフト記号表（勤務時間帯） (5)'!$C$6:$U$35,19,FALSE))</f>
        <v/>
      </c>
      <c r="AV45" s="96" t="str">
        <f>IF(AV43="","",VLOOKUP(AV43,'シフト記号表（勤務時間帯） (5)'!$C$6:$U$35,19,FALSE))</f>
        <v/>
      </c>
      <c r="AW45" s="96" t="str">
        <f>IF(AW43="","",VLOOKUP(AW43,'シフト記号表（勤務時間帯） (5)'!$C$6:$U$35,19,FALSE))</f>
        <v/>
      </c>
      <c r="AX45" s="510">
        <f>IF($BB$3="４週",SUM(S45:AT45),IF($BB$3="暦月",SUM(S45:AW45),""))</f>
        <v>0</v>
      </c>
      <c r="AY45" s="511"/>
      <c r="AZ45" s="512">
        <f>IF($BB$3="４週",AX45/4,IF($BB$3="暦月",地密通所!AX45/(地密通所!$BB$8/7),""))</f>
        <v>0</v>
      </c>
      <c r="BA45" s="513"/>
      <c r="BB45" s="497"/>
      <c r="BC45" s="498"/>
      <c r="BD45" s="498"/>
      <c r="BE45" s="498"/>
      <c r="BF45" s="499"/>
    </row>
    <row r="46" spans="2:58" ht="20.25" customHeight="1" x14ac:dyDescent="0.4">
      <c r="B46" s="442">
        <f>B43+1</f>
        <v>9</v>
      </c>
      <c r="C46" s="376"/>
      <c r="D46" s="385"/>
      <c r="E46" s="377"/>
      <c r="F46" s="149"/>
      <c r="G46" s="517"/>
      <c r="H46" s="701"/>
      <c r="I46" s="699"/>
      <c r="J46" s="699"/>
      <c r="K46" s="700"/>
      <c r="L46" s="520"/>
      <c r="M46" s="521"/>
      <c r="N46" s="521"/>
      <c r="O46" s="522"/>
      <c r="P46" s="526" t="s">
        <v>150</v>
      </c>
      <c r="Q46" s="527"/>
      <c r="R46" s="528"/>
      <c r="S46" s="65"/>
      <c r="T46" s="66"/>
      <c r="U46" s="66"/>
      <c r="V46" s="66"/>
      <c r="W46" s="66"/>
      <c r="X46" s="66"/>
      <c r="Y46" s="67"/>
      <c r="Z46" s="65"/>
      <c r="AA46" s="66"/>
      <c r="AB46" s="66"/>
      <c r="AC46" s="66"/>
      <c r="AD46" s="66"/>
      <c r="AE46" s="66"/>
      <c r="AF46" s="67"/>
      <c r="AG46" s="65"/>
      <c r="AH46" s="66"/>
      <c r="AI46" s="66"/>
      <c r="AJ46" s="66"/>
      <c r="AK46" s="66"/>
      <c r="AL46" s="66"/>
      <c r="AM46" s="67"/>
      <c r="AN46" s="65"/>
      <c r="AO46" s="66"/>
      <c r="AP46" s="66"/>
      <c r="AQ46" s="66"/>
      <c r="AR46" s="66"/>
      <c r="AS46" s="66"/>
      <c r="AT46" s="67"/>
      <c r="AU46" s="65"/>
      <c r="AV46" s="66"/>
      <c r="AW46" s="66"/>
      <c r="AX46" s="529"/>
      <c r="AY46" s="530"/>
      <c r="AZ46" s="531"/>
      <c r="BA46" s="532"/>
      <c r="BB46" s="365"/>
      <c r="BC46" s="366"/>
      <c r="BD46" s="366"/>
      <c r="BE46" s="366"/>
      <c r="BF46" s="367"/>
    </row>
    <row r="47" spans="2:58" ht="20.25" customHeight="1" x14ac:dyDescent="0.4">
      <c r="B47" s="442"/>
      <c r="C47" s="378"/>
      <c r="D47" s="387"/>
      <c r="E47" s="379"/>
      <c r="F47" s="125"/>
      <c r="G47" s="453"/>
      <c r="H47" s="698"/>
      <c r="I47" s="699"/>
      <c r="J47" s="699"/>
      <c r="K47" s="700"/>
      <c r="L47" s="463"/>
      <c r="M47" s="464"/>
      <c r="N47" s="464"/>
      <c r="O47" s="465"/>
      <c r="P47" s="500" t="s">
        <v>151</v>
      </c>
      <c r="Q47" s="501"/>
      <c r="R47" s="502"/>
      <c r="S47" s="145" t="str">
        <f>IF(S46="","",VLOOKUP(S46,'シフト記号表（勤務時間帯） (5)'!$C$6:$K$35,9,FALSE))</f>
        <v/>
      </c>
      <c r="T47" s="146" t="str">
        <f>IF(T46="","",VLOOKUP(T46,'シフト記号表（勤務時間帯） (5)'!$C$6:$K$35,9,FALSE))</f>
        <v/>
      </c>
      <c r="U47" s="146" t="str">
        <f>IF(U46="","",VLOOKUP(U46,'シフト記号表（勤務時間帯） (5)'!$C$6:$K$35,9,FALSE))</f>
        <v/>
      </c>
      <c r="V47" s="146" t="str">
        <f>IF(V46="","",VLOOKUP(V46,'シフト記号表（勤務時間帯） (5)'!$C$6:$K$35,9,FALSE))</f>
        <v/>
      </c>
      <c r="W47" s="146" t="str">
        <f>IF(W46="","",VLOOKUP(W46,'シフト記号表（勤務時間帯） (5)'!$C$6:$K$35,9,FALSE))</f>
        <v/>
      </c>
      <c r="X47" s="146" t="str">
        <f>IF(X46="","",VLOOKUP(X46,'シフト記号表（勤務時間帯） (5)'!$C$6:$K$35,9,FALSE))</f>
        <v/>
      </c>
      <c r="Y47" s="147" t="str">
        <f>IF(Y46="","",VLOOKUP(Y46,'シフト記号表（勤務時間帯） (5)'!$C$6:$K$35,9,FALSE))</f>
        <v/>
      </c>
      <c r="Z47" s="145" t="str">
        <f>IF(Z46="","",VLOOKUP(Z46,'シフト記号表（勤務時間帯） (5)'!$C$6:$K$35,9,FALSE))</f>
        <v/>
      </c>
      <c r="AA47" s="146" t="str">
        <f>IF(AA46="","",VLOOKUP(AA46,'シフト記号表（勤務時間帯） (5)'!$C$6:$K$35,9,FALSE))</f>
        <v/>
      </c>
      <c r="AB47" s="146" t="str">
        <f>IF(AB46="","",VLOOKUP(AB46,'シフト記号表（勤務時間帯） (5)'!$C$6:$K$35,9,FALSE))</f>
        <v/>
      </c>
      <c r="AC47" s="146" t="str">
        <f>IF(AC46="","",VLOOKUP(AC46,'シフト記号表（勤務時間帯） (5)'!$C$6:$K$35,9,FALSE))</f>
        <v/>
      </c>
      <c r="AD47" s="146" t="str">
        <f>IF(AD46="","",VLOOKUP(AD46,'シフト記号表（勤務時間帯） (5)'!$C$6:$K$35,9,FALSE))</f>
        <v/>
      </c>
      <c r="AE47" s="146" t="str">
        <f>IF(AE46="","",VLOOKUP(AE46,'シフト記号表（勤務時間帯） (5)'!$C$6:$K$35,9,FALSE))</f>
        <v/>
      </c>
      <c r="AF47" s="147" t="str">
        <f>IF(AF46="","",VLOOKUP(AF46,'シフト記号表（勤務時間帯） (5)'!$C$6:$K$35,9,FALSE))</f>
        <v/>
      </c>
      <c r="AG47" s="145" t="str">
        <f>IF(AG46="","",VLOOKUP(AG46,'シフト記号表（勤務時間帯） (5)'!$C$6:$K$35,9,FALSE))</f>
        <v/>
      </c>
      <c r="AH47" s="146" t="str">
        <f>IF(AH46="","",VLOOKUP(AH46,'シフト記号表（勤務時間帯） (5)'!$C$6:$K$35,9,FALSE))</f>
        <v/>
      </c>
      <c r="AI47" s="146" t="str">
        <f>IF(AI46="","",VLOOKUP(AI46,'シフト記号表（勤務時間帯） (5)'!$C$6:$K$35,9,FALSE))</f>
        <v/>
      </c>
      <c r="AJ47" s="146" t="str">
        <f>IF(AJ46="","",VLOOKUP(AJ46,'シフト記号表（勤務時間帯） (5)'!$C$6:$K$35,9,FALSE))</f>
        <v/>
      </c>
      <c r="AK47" s="146" t="str">
        <f>IF(AK46="","",VLOOKUP(AK46,'シフト記号表（勤務時間帯） (5)'!$C$6:$K$35,9,FALSE))</f>
        <v/>
      </c>
      <c r="AL47" s="146" t="str">
        <f>IF(AL46="","",VLOOKUP(AL46,'シフト記号表（勤務時間帯） (5)'!$C$6:$K$35,9,FALSE))</f>
        <v/>
      </c>
      <c r="AM47" s="147" t="str">
        <f>IF(AM46="","",VLOOKUP(AM46,'シフト記号表（勤務時間帯） (5)'!$C$6:$K$35,9,FALSE))</f>
        <v/>
      </c>
      <c r="AN47" s="145" t="str">
        <f>IF(AN46="","",VLOOKUP(AN46,'シフト記号表（勤務時間帯） (5)'!$C$6:$K$35,9,FALSE))</f>
        <v/>
      </c>
      <c r="AO47" s="146" t="str">
        <f>IF(AO46="","",VLOOKUP(AO46,'シフト記号表（勤務時間帯） (5)'!$C$6:$K$35,9,FALSE))</f>
        <v/>
      </c>
      <c r="AP47" s="146" t="str">
        <f>IF(AP46="","",VLOOKUP(AP46,'シフト記号表（勤務時間帯） (5)'!$C$6:$K$35,9,FALSE))</f>
        <v/>
      </c>
      <c r="AQ47" s="146" t="str">
        <f>IF(AQ46="","",VLOOKUP(AQ46,'シフト記号表（勤務時間帯） (5)'!$C$6:$K$35,9,FALSE))</f>
        <v/>
      </c>
      <c r="AR47" s="146" t="str">
        <f>IF(AR46="","",VLOOKUP(AR46,'シフト記号表（勤務時間帯） (5)'!$C$6:$K$35,9,FALSE))</f>
        <v/>
      </c>
      <c r="AS47" s="146" t="str">
        <f>IF(AS46="","",VLOOKUP(AS46,'シフト記号表（勤務時間帯） (5)'!$C$6:$K$35,9,FALSE))</f>
        <v/>
      </c>
      <c r="AT47" s="147" t="str">
        <f>IF(AT46="","",VLOOKUP(AT46,'シフト記号表（勤務時間帯） (5)'!$C$6:$K$35,9,FALSE))</f>
        <v/>
      </c>
      <c r="AU47" s="145" t="str">
        <f>IF(AU46="","",VLOOKUP(AU46,'シフト記号表（勤務時間帯） (5)'!$C$6:$K$35,9,FALSE))</f>
        <v/>
      </c>
      <c r="AV47" s="146" t="str">
        <f>IF(AV46="","",VLOOKUP(AV46,'シフト記号表（勤務時間帯） (5)'!$C$6:$K$35,9,FALSE))</f>
        <v/>
      </c>
      <c r="AW47" s="146" t="str">
        <f>IF(AW46="","",VLOOKUP(AW46,'シフト記号表（勤務時間帯） (5)'!$C$6:$K$35,9,FALSE))</f>
        <v/>
      </c>
      <c r="AX47" s="503">
        <f>IF($BB$3="４週",SUM(S47:AT47),IF($BB$3="暦月",SUM(S47:AW47),""))</f>
        <v>0</v>
      </c>
      <c r="AY47" s="504"/>
      <c r="AZ47" s="505">
        <f>IF($BB$3="４週",AX47/4,IF($BB$3="暦月",地密通所!AX47/(地密通所!$BB$8/7),""))</f>
        <v>0</v>
      </c>
      <c r="BA47" s="506"/>
      <c r="BB47" s="368"/>
      <c r="BC47" s="369"/>
      <c r="BD47" s="369"/>
      <c r="BE47" s="369"/>
      <c r="BF47" s="370"/>
    </row>
    <row r="48" spans="2:58" ht="20.25" customHeight="1" x14ac:dyDescent="0.4">
      <c r="B48" s="442"/>
      <c r="C48" s="533"/>
      <c r="D48" s="534"/>
      <c r="E48" s="535"/>
      <c r="F48" s="125">
        <f>C46</f>
        <v>0</v>
      </c>
      <c r="G48" s="518"/>
      <c r="H48" s="698"/>
      <c r="I48" s="699"/>
      <c r="J48" s="699"/>
      <c r="K48" s="700"/>
      <c r="L48" s="523"/>
      <c r="M48" s="524"/>
      <c r="N48" s="524"/>
      <c r="O48" s="525"/>
      <c r="P48" s="507" t="s">
        <v>152</v>
      </c>
      <c r="Q48" s="508"/>
      <c r="R48" s="509"/>
      <c r="S48" s="95" t="str">
        <f>IF(S46="","",VLOOKUP(S46,'シフト記号表（勤務時間帯） (5)'!$C$6:$U$35,19,FALSE))</f>
        <v/>
      </c>
      <c r="T48" s="96" t="str">
        <f>IF(T46="","",VLOOKUP(T46,'シフト記号表（勤務時間帯） (5)'!$C$6:$U$35,19,FALSE))</f>
        <v/>
      </c>
      <c r="U48" s="96" t="str">
        <f>IF(U46="","",VLOOKUP(U46,'シフト記号表（勤務時間帯） (5)'!$C$6:$U$35,19,FALSE))</f>
        <v/>
      </c>
      <c r="V48" s="96" t="str">
        <f>IF(V46="","",VLOOKUP(V46,'シフト記号表（勤務時間帯） (5)'!$C$6:$U$35,19,FALSE))</f>
        <v/>
      </c>
      <c r="W48" s="96" t="str">
        <f>IF(W46="","",VLOOKUP(W46,'シフト記号表（勤務時間帯） (5)'!$C$6:$U$35,19,FALSE))</f>
        <v/>
      </c>
      <c r="X48" s="96" t="str">
        <f>IF(X46="","",VLOOKUP(X46,'シフト記号表（勤務時間帯） (5)'!$C$6:$U$35,19,FALSE))</f>
        <v/>
      </c>
      <c r="Y48" s="97" t="str">
        <f>IF(Y46="","",VLOOKUP(Y46,'シフト記号表（勤務時間帯） (5)'!$C$6:$U$35,19,FALSE))</f>
        <v/>
      </c>
      <c r="Z48" s="95" t="str">
        <f>IF(Z46="","",VLOOKUP(Z46,'シフト記号表（勤務時間帯） (5)'!$C$6:$U$35,19,FALSE))</f>
        <v/>
      </c>
      <c r="AA48" s="96" t="str">
        <f>IF(AA46="","",VLOOKUP(AA46,'シフト記号表（勤務時間帯） (5)'!$C$6:$U$35,19,FALSE))</f>
        <v/>
      </c>
      <c r="AB48" s="96" t="str">
        <f>IF(AB46="","",VLOOKUP(AB46,'シフト記号表（勤務時間帯） (5)'!$C$6:$U$35,19,FALSE))</f>
        <v/>
      </c>
      <c r="AC48" s="96" t="str">
        <f>IF(AC46="","",VLOOKUP(AC46,'シフト記号表（勤務時間帯） (5)'!$C$6:$U$35,19,FALSE))</f>
        <v/>
      </c>
      <c r="AD48" s="96" t="str">
        <f>IF(AD46="","",VLOOKUP(AD46,'シフト記号表（勤務時間帯） (5)'!$C$6:$U$35,19,FALSE))</f>
        <v/>
      </c>
      <c r="AE48" s="96" t="str">
        <f>IF(AE46="","",VLOOKUP(AE46,'シフト記号表（勤務時間帯） (5)'!$C$6:$U$35,19,FALSE))</f>
        <v/>
      </c>
      <c r="AF48" s="97" t="str">
        <f>IF(AF46="","",VLOOKUP(AF46,'シフト記号表（勤務時間帯） (5)'!$C$6:$U$35,19,FALSE))</f>
        <v/>
      </c>
      <c r="AG48" s="95" t="str">
        <f>IF(AG46="","",VLOOKUP(AG46,'シフト記号表（勤務時間帯） (5)'!$C$6:$U$35,19,FALSE))</f>
        <v/>
      </c>
      <c r="AH48" s="96" t="str">
        <f>IF(AH46="","",VLOOKUP(AH46,'シフト記号表（勤務時間帯） (5)'!$C$6:$U$35,19,FALSE))</f>
        <v/>
      </c>
      <c r="AI48" s="96" t="str">
        <f>IF(AI46="","",VLOOKUP(AI46,'シフト記号表（勤務時間帯） (5)'!$C$6:$U$35,19,FALSE))</f>
        <v/>
      </c>
      <c r="AJ48" s="96" t="str">
        <f>IF(AJ46="","",VLOOKUP(AJ46,'シフト記号表（勤務時間帯） (5)'!$C$6:$U$35,19,FALSE))</f>
        <v/>
      </c>
      <c r="AK48" s="96" t="str">
        <f>IF(AK46="","",VLOOKUP(AK46,'シフト記号表（勤務時間帯） (5)'!$C$6:$U$35,19,FALSE))</f>
        <v/>
      </c>
      <c r="AL48" s="96" t="str">
        <f>IF(AL46="","",VLOOKUP(AL46,'シフト記号表（勤務時間帯） (5)'!$C$6:$U$35,19,FALSE))</f>
        <v/>
      </c>
      <c r="AM48" s="97" t="str">
        <f>IF(AM46="","",VLOOKUP(AM46,'シフト記号表（勤務時間帯） (5)'!$C$6:$U$35,19,FALSE))</f>
        <v/>
      </c>
      <c r="AN48" s="95" t="str">
        <f>IF(AN46="","",VLOOKUP(AN46,'シフト記号表（勤務時間帯） (5)'!$C$6:$U$35,19,FALSE))</f>
        <v/>
      </c>
      <c r="AO48" s="96" t="str">
        <f>IF(AO46="","",VLOOKUP(AO46,'シフト記号表（勤務時間帯） (5)'!$C$6:$U$35,19,FALSE))</f>
        <v/>
      </c>
      <c r="AP48" s="96" t="str">
        <f>IF(AP46="","",VLOOKUP(AP46,'シフト記号表（勤務時間帯） (5)'!$C$6:$U$35,19,FALSE))</f>
        <v/>
      </c>
      <c r="AQ48" s="96" t="str">
        <f>IF(AQ46="","",VLOOKUP(AQ46,'シフト記号表（勤務時間帯） (5)'!$C$6:$U$35,19,FALSE))</f>
        <v/>
      </c>
      <c r="AR48" s="96" t="str">
        <f>IF(AR46="","",VLOOKUP(AR46,'シフト記号表（勤務時間帯） (5)'!$C$6:$U$35,19,FALSE))</f>
        <v/>
      </c>
      <c r="AS48" s="96" t="str">
        <f>IF(AS46="","",VLOOKUP(AS46,'シフト記号表（勤務時間帯） (5)'!$C$6:$U$35,19,FALSE))</f>
        <v/>
      </c>
      <c r="AT48" s="97" t="str">
        <f>IF(AT46="","",VLOOKUP(AT46,'シフト記号表（勤務時間帯） (5)'!$C$6:$U$35,19,FALSE))</f>
        <v/>
      </c>
      <c r="AU48" s="95" t="str">
        <f>IF(AU46="","",VLOOKUP(AU46,'シフト記号表（勤務時間帯） (5)'!$C$6:$U$35,19,FALSE))</f>
        <v/>
      </c>
      <c r="AV48" s="96" t="str">
        <f>IF(AV46="","",VLOOKUP(AV46,'シフト記号表（勤務時間帯） (5)'!$C$6:$U$35,19,FALSE))</f>
        <v/>
      </c>
      <c r="AW48" s="96" t="str">
        <f>IF(AW46="","",VLOOKUP(AW46,'シフト記号表（勤務時間帯） (5)'!$C$6:$U$35,19,FALSE))</f>
        <v/>
      </c>
      <c r="AX48" s="510">
        <f>IF($BB$3="４週",SUM(S48:AT48),IF($BB$3="暦月",SUM(S48:AW48),""))</f>
        <v>0</v>
      </c>
      <c r="AY48" s="511"/>
      <c r="AZ48" s="512">
        <f>IF($BB$3="４週",AX48/4,IF($BB$3="暦月",地密通所!AX48/(地密通所!$BB$8/7),""))</f>
        <v>0</v>
      </c>
      <c r="BA48" s="513"/>
      <c r="BB48" s="497"/>
      <c r="BC48" s="498"/>
      <c r="BD48" s="498"/>
      <c r="BE48" s="498"/>
      <c r="BF48" s="499"/>
    </row>
    <row r="49" spans="2:58" ht="20.25" customHeight="1" x14ac:dyDescent="0.4">
      <c r="B49" s="442">
        <f>B46+1</f>
        <v>10</v>
      </c>
      <c r="C49" s="376"/>
      <c r="D49" s="385"/>
      <c r="E49" s="377"/>
      <c r="F49" s="149"/>
      <c r="G49" s="517"/>
      <c r="H49" s="701"/>
      <c r="I49" s="699"/>
      <c r="J49" s="699"/>
      <c r="K49" s="700"/>
      <c r="L49" s="520"/>
      <c r="M49" s="521"/>
      <c r="N49" s="521"/>
      <c r="O49" s="522"/>
      <c r="P49" s="526" t="s">
        <v>150</v>
      </c>
      <c r="Q49" s="527"/>
      <c r="R49" s="528"/>
      <c r="S49" s="65"/>
      <c r="T49" s="66"/>
      <c r="U49" s="66"/>
      <c r="V49" s="66"/>
      <c r="W49" s="66"/>
      <c r="X49" s="66"/>
      <c r="Y49" s="67"/>
      <c r="Z49" s="65"/>
      <c r="AA49" s="66"/>
      <c r="AB49" s="66"/>
      <c r="AC49" s="66"/>
      <c r="AD49" s="66"/>
      <c r="AE49" s="66"/>
      <c r="AF49" s="67"/>
      <c r="AG49" s="65"/>
      <c r="AH49" s="66"/>
      <c r="AI49" s="66"/>
      <c r="AJ49" s="66"/>
      <c r="AK49" s="66"/>
      <c r="AL49" s="66"/>
      <c r="AM49" s="67"/>
      <c r="AN49" s="65"/>
      <c r="AO49" s="66"/>
      <c r="AP49" s="66"/>
      <c r="AQ49" s="66"/>
      <c r="AR49" s="66"/>
      <c r="AS49" s="66"/>
      <c r="AT49" s="67"/>
      <c r="AU49" s="65"/>
      <c r="AV49" s="66"/>
      <c r="AW49" s="66"/>
      <c r="AX49" s="529"/>
      <c r="AY49" s="530"/>
      <c r="AZ49" s="531"/>
      <c r="BA49" s="532"/>
      <c r="BB49" s="365"/>
      <c r="BC49" s="366"/>
      <c r="BD49" s="366"/>
      <c r="BE49" s="366"/>
      <c r="BF49" s="367"/>
    </row>
    <row r="50" spans="2:58" ht="20.25" customHeight="1" x14ac:dyDescent="0.4">
      <c r="B50" s="442"/>
      <c r="C50" s="378"/>
      <c r="D50" s="387"/>
      <c r="E50" s="379"/>
      <c r="F50" s="125"/>
      <c r="G50" s="453"/>
      <c r="H50" s="698"/>
      <c r="I50" s="699"/>
      <c r="J50" s="699"/>
      <c r="K50" s="700"/>
      <c r="L50" s="463"/>
      <c r="M50" s="464"/>
      <c r="N50" s="464"/>
      <c r="O50" s="465"/>
      <c r="P50" s="500" t="s">
        <v>151</v>
      </c>
      <c r="Q50" s="501"/>
      <c r="R50" s="502"/>
      <c r="S50" s="145" t="str">
        <f>IF(S49="","",VLOOKUP(S49,'シフト記号表（勤務時間帯） (5)'!$C$6:$K$35,9,FALSE))</f>
        <v/>
      </c>
      <c r="T50" s="146" t="str">
        <f>IF(T49="","",VLOOKUP(T49,'シフト記号表（勤務時間帯） (5)'!$C$6:$K$35,9,FALSE))</f>
        <v/>
      </c>
      <c r="U50" s="146" t="str">
        <f>IF(U49="","",VLOOKUP(U49,'シフト記号表（勤務時間帯） (5)'!$C$6:$K$35,9,FALSE))</f>
        <v/>
      </c>
      <c r="V50" s="146" t="str">
        <f>IF(V49="","",VLOOKUP(V49,'シフト記号表（勤務時間帯） (5)'!$C$6:$K$35,9,FALSE))</f>
        <v/>
      </c>
      <c r="W50" s="146" t="str">
        <f>IF(W49="","",VLOOKUP(W49,'シフト記号表（勤務時間帯） (5)'!$C$6:$K$35,9,FALSE))</f>
        <v/>
      </c>
      <c r="X50" s="146" t="str">
        <f>IF(X49="","",VLOOKUP(X49,'シフト記号表（勤務時間帯） (5)'!$C$6:$K$35,9,FALSE))</f>
        <v/>
      </c>
      <c r="Y50" s="147" t="str">
        <f>IF(Y49="","",VLOOKUP(Y49,'シフト記号表（勤務時間帯） (5)'!$C$6:$K$35,9,FALSE))</f>
        <v/>
      </c>
      <c r="Z50" s="145" t="str">
        <f>IF(Z49="","",VLOOKUP(Z49,'シフト記号表（勤務時間帯） (5)'!$C$6:$K$35,9,FALSE))</f>
        <v/>
      </c>
      <c r="AA50" s="146" t="str">
        <f>IF(AA49="","",VLOOKUP(AA49,'シフト記号表（勤務時間帯） (5)'!$C$6:$K$35,9,FALSE))</f>
        <v/>
      </c>
      <c r="AB50" s="146" t="str">
        <f>IF(AB49="","",VLOOKUP(AB49,'シフト記号表（勤務時間帯） (5)'!$C$6:$K$35,9,FALSE))</f>
        <v/>
      </c>
      <c r="AC50" s="146" t="str">
        <f>IF(AC49="","",VLOOKUP(AC49,'シフト記号表（勤務時間帯） (5)'!$C$6:$K$35,9,FALSE))</f>
        <v/>
      </c>
      <c r="AD50" s="146" t="str">
        <f>IF(AD49="","",VLOOKUP(AD49,'シフト記号表（勤務時間帯） (5)'!$C$6:$K$35,9,FALSE))</f>
        <v/>
      </c>
      <c r="AE50" s="146" t="str">
        <f>IF(AE49="","",VLOOKUP(AE49,'シフト記号表（勤務時間帯） (5)'!$C$6:$K$35,9,FALSE))</f>
        <v/>
      </c>
      <c r="AF50" s="147" t="str">
        <f>IF(AF49="","",VLOOKUP(AF49,'シフト記号表（勤務時間帯） (5)'!$C$6:$K$35,9,FALSE))</f>
        <v/>
      </c>
      <c r="AG50" s="145" t="str">
        <f>IF(AG49="","",VLOOKUP(AG49,'シフト記号表（勤務時間帯） (5)'!$C$6:$K$35,9,FALSE))</f>
        <v/>
      </c>
      <c r="AH50" s="146" t="str">
        <f>IF(AH49="","",VLOOKUP(AH49,'シフト記号表（勤務時間帯） (5)'!$C$6:$K$35,9,FALSE))</f>
        <v/>
      </c>
      <c r="AI50" s="146" t="str">
        <f>IF(AI49="","",VLOOKUP(AI49,'シフト記号表（勤務時間帯） (5)'!$C$6:$K$35,9,FALSE))</f>
        <v/>
      </c>
      <c r="AJ50" s="146" t="str">
        <f>IF(AJ49="","",VLOOKUP(AJ49,'シフト記号表（勤務時間帯） (5)'!$C$6:$K$35,9,FALSE))</f>
        <v/>
      </c>
      <c r="AK50" s="146" t="str">
        <f>IF(AK49="","",VLOOKUP(AK49,'シフト記号表（勤務時間帯） (5)'!$C$6:$K$35,9,FALSE))</f>
        <v/>
      </c>
      <c r="AL50" s="146" t="str">
        <f>IF(AL49="","",VLOOKUP(AL49,'シフト記号表（勤務時間帯） (5)'!$C$6:$K$35,9,FALSE))</f>
        <v/>
      </c>
      <c r="AM50" s="147" t="str">
        <f>IF(AM49="","",VLOOKUP(AM49,'シフト記号表（勤務時間帯） (5)'!$C$6:$K$35,9,FALSE))</f>
        <v/>
      </c>
      <c r="AN50" s="145" t="str">
        <f>IF(AN49="","",VLOOKUP(AN49,'シフト記号表（勤務時間帯） (5)'!$C$6:$K$35,9,FALSE))</f>
        <v/>
      </c>
      <c r="AO50" s="146" t="str">
        <f>IF(AO49="","",VLOOKUP(AO49,'シフト記号表（勤務時間帯） (5)'!$C$6:$K$35,9,FALSE))</f>
        <v/>
      </c>
      <c r="AP50" s="146" t="str">
        <f>IF(AP49="","",VLOOKUP(AP49,'シフト記号表（勤務時間帯） (5)'!$C$6:$K$35,9,FALSE))</f>
        <v/>
      </c>
      <c r="AQ50" s="146" t="str">
        <f>IF(AQ49="","",VLOOKUP(AQ49,'シフト記号表（勤務時間帯） (5)'!$C$6:$K$35,9,FALSE))</f>
        <v/>
      </c>
      <c r="AR50" s="146" t="str">
        <f>IF(AR49="","",VLOOKUP(AR49,'シフト記号表（勤務時間帯） (5)'!$C$6:$K$35,9,FALSE))</f>
        <v/>
      </c>
      <c r="AS50" s="146" t="str">
        <f>IF(AS49="","",VLOOKUP(AS49,'シフト記号表（勤務時間帯） (5)'!$C$6:$K$35,9,FALSE))</f>
        <v/>
      </c>
      <c r="AT50" s="147" t="str">
        <f>IF(AT49="","",VLOOKUP(AT49,'シフト記号表（勤務時間帯） (5)'!$C$6:$K$35,9,FALSE))</f>
        <v/>
      </c>
      <c r="AU50" s="145" t="str">
        <f>IF(AU49="","",VLOOKUP(AU49,'シフト記号表（勤務時間帯） (5)'!$C$6:$K$35,9,FALSE))</f>
        <v/>
      </c>
      <c r="AV50" s="146" t="str">
        <f>IF(AV49="","",VLOOKUP(AV49,'シフト記号表（勤務時間帯） (5)'!$C$6:$K$35,9,FALSE))</f>
        <v/>
      </c>
      <c r="AW50" s="146" t="str">
        <f>IF(AW49="","",VLOOKUP(AW49,'シフト記号表（勤務時間帯） (5)'!$C$6:$K$35,9,FALSE))</f>
        <v/>
      </c>
      <c r="AX50" s="503">
        <f>IF($BB$3="４週",SUM(S50:AT50),IF($BB$3="暦月",SUM(S50:AW50),""))</f>
        <v>0</v>
      </c>
      <c r="AY50" s="504"/>
      <c r="AZ50" s="505">
        <f>IF($BB$3="４週",AX50/4,IF($BB$3="暦月",地密通所!AX50/(地密通所!$BB$8/7),""))</f>
        <v>0</v>
      </c>
      <c r="BA50" s="506"/>
      <c r="BB50" s="368"/>
      <c r="BC50" s="369"/>
      <c r="BD50" s="369"/>
      <c r="BE50" s="369"/>
      <c r="BF50" s="370"/>
    </row>
    <row r="51" spans="2:58" ht="20.25" customHeight="1" x14ac:dyDescent="0.4">
      <c r="B51" s="442"/>
      <c r="C51" s="533"/>
      <c r="D51" s="534"/>
      <c r="E51" s="535"/>
      <c r="F51" s="125">
        <f>C49</f>
        <v>0</v>
      </c>
      <c r="G51" s="518"/>
      <c r="H51" s="698"/>
      <c r="I51" s="699"/>
      <c r="J51" s="699"/>
      <c r="K51" s="700"/>
      <c r="L51" s="523"/>
      <c r="M51" s="524"/>
      <c r="N51" s="524"/>
      <c r="O51" s="525"/>
      <c r="P51" s="507" t="s">
        <v>152</v>
      </c>
      <c r="Q51" s="508"/>
      <c r="R51" s="509"/>
      <c r="S51" s="95" t="str">
        <f>IF(S49="","",VLOOKUP(S49,'シフト記号表（勤務時間帯） (5)'!$C$6:$U$35,19,FALSE))</f>
        <v/>
      </c>
      <c r="T51" s="96" t="str">
        <f>IF(T49="","",VLOOKUP(T49,'シフト記号表（勤務時間帯） (5)'!$C$6:$U$35,19,FALSE))</f>
        <v/>
      </c>
      <c r="U51" s="96" t="str">
        <f>IF(U49="","",VLOOKUP(U49,'シフト記号表（勤務時間帯） (5)'!$C$6:$U$35,19,FALSE))</f>
        <v/>
      </c>
      <c r="V51" s="96" t="str">
        <f>IF(V49="","",VLOOKUP(V49,'シフト記号表（勤務時間帯） (5)'!$C$6:$U$35,19,FALSE))</f>
        <v/>
      </c>
      <c r="W51" s="96" t="str">
        <f>IF(W49="","",VLOOKUP(W49,'シフト記号表（勤務時間帯） (5)'!$C$6:$U$35,19,FALSE))</f>
        <v/>
      </c>
      <c r="X51" s="96" t="str">
        <f>IF(X49="","",VLOOKUP(X49,'シフト記号表（勤務時間帯） (5)'!$C$6:$U$35,19,FALSE))</f>
        <v/>
      </c>
      <c r="Y51" s="97" t="str">
        <f>IF(Y49="","",VLOOKUP(Y49,'シフト記号表（勤務時間帯） (5)'!$C$6:$U$35,19,FALSE))</f>
        <v/>
      </c>
      <c r="Z51" s="95" t="str">
        <f>IF(Z49="","",VLOOKUP(Z49,'シフト記号表（勤務時間帯） (5)'!$C$6:$U$35,19,FALSE))</f>
        <v/>
      </c>
      <c r="AA51" s="96" t="str">
        <f>IF(AA49="","",VLOOKUP(AA49,'シフト記号表（勤務時間帯） (5)'!$C$6:$U$35,19,FALSE))</f>
        <v/>
      </c>
      <c r="AB51" s="96" t="str">
        <f>IF(AB49="","",VLOOKUP(AB49,'シフト記号表（勤務時間帯） (5)'!$C$6:$U$35,19,FALSE))</f>
        <v/>
      </c>
      <c r="AC51" s="96" t="str">
        <f>IF(AC49="","",VLOOKUP(AC49,'シフト記号表（勤務時間帯） (5)'!$C$6:$U$35,19,FALSE))</f>
        <v/>
      </c>
      <c r="AD51" s="96" t="str">
        <f>IF(AD49="","",VLOOKUP(AD49,'シフト記号表（勤務時間帯） (5)'!$C$6:$U$35,19,FALSE))</f>
        <v/>
      </c>
      <c r="AE51" s="96" t="str">
        <f>IF(AE49="","",VLOOKUP(AE49,'シフト記号表（勤務時間帯） (5)'!$C$6:$U$35,19,FALSE))</f>
        <v/>
      </c>
      <c r="AF51" s="97" t="str">
        <f>IF(AF49="","",VLOOKUP(AF49,'シフト記号表（勤務時間帯） (5)'!$C$6:$U$35,19,FALSE))</f>
        <v/>
      </c>
      <c r="AG51" s="95" t="str">
        <f>IF(AG49="","",VLOOKUP(AG49,'シフト記号表（勤務時間帯） (5)'!$C$6:$U$35,19,FALSE))</f>
        <v/>
      </c>
      <c r="AH51" s="96" t="str">
        <f>IF(AH49="","",VLOOKUP(AH49,'シフト記号表（勤務時間帯） (5)'!$C$6:$U$35,19,FALSE))</f>
        <v/>
      </c>
      <c r="AI51" s="96" t="str">
        <f>IF(AI49="","",VLOOKUP(AI49,'シフト記号表（勤務時間帯） (5)'!$C$6:$U$35,19,FALSE))</f>
        <v/>
      </c>
      <c r="AJ51" s="96" t="str">
        <f>IF(AJ49="","",VLOOKUP(AJ49,'シフト記号表（勤務時間帯） (5)'!$C$6:$U$35,19,FALSE))</f>
        <v/>
      </c>
      <c r="AK51" s="96" t="str">
        <f>IF(AK49="","",VLOOKUP(AK49,'シフト記号表（勤務時間帯） (5)'!$C$6:$U$35,19,FALSE))</f>
        <v/>
      </c>
      <c r="AL51" s="96" t="str">
        <f>IF(AL49="","",VLOOKUP(AL49,'シフト記号表（勤務時間帯） (5)'!$C$6:$U$35,19,FALSE))</f>
        <v/>
      </c>
      <c r="AM51" s="97" t="str">
        <f>IF(AM49="","",VLOOKUP(AM49,'シフト記号表（勤務時間帯） (5)'!$C$6:$U$35,19,FALSE))</f>
        <v/>
      </c>
      <c r="AN51" s="95" t="str">
        <f>IF(AN49="","",VLOOKUP(AN49,'シフト記号表（勤務時間帯） (5)'!$C$6:$U$35,19,FALSE))</f>
        <v/>
      </c>
      <c r="AO51" s="96" t="str">
        <f>IF(AO49="","",VLOOKUP(AO49,'シフト記号表（勤務時間帯） (5)'!$C$6:$U$35,19,FALSE))</f>
        <v/>
      </c>
      <c r="AP51" s="96" t="str">
        <f>IF(AP49="","",VLOOKUP(AP49,'シフト記号表（勤務時間帯） (5)'!$C$6:$U$35,19,FALSE))</f>
        <v/>
      </c>
      <c r="AQ51" s="96" t="str">
        <f>IF(AQ49="","",VLOOKUP(AQ49,'シフト記号表（勤務時間帯） (5)'!$C$6:$U$35,19,FALSE))</f>
        <v/>
      </c>
      <c r="AR51" s="96" t="str">
        <f>IF(AR49="","",VLOOKUP(AR49,'シフト記号表（勤務時間帯） (5)'!$C$6:$U$35,19,FALSE))</f>
        <v/>
      </c>
      <c r="AS51" s="96" t="str">
        <f>IF(AS49="","",VLOOKUP(AS49,'シフト記号表（勤務時間帯） (5)'!$C$6:$U$35,19,FALSE))</f>
        <v/>
      </c>
      <c r="AT51" s="97" t="str">
        <f>IF(AT49="","",VLOOKUP(AT49,'シフト記号表（勤務時間帯） (5)'!$C$6:$U$35,19,FALSE))</f>
        <v/>
      </c>
      <c r="AU51" s="95" t="str">
        <f>IF(AU49="","",VLOOKUP(AU49,'シフト記号表（勤務時間帯） (5)'!$C$6:$U$35,19,FALSE))</f>
        <v/>
      </c>
      <c r="AV51" s="96" t="str">
        <f>IF(AV49="","",VLOOKUP(AV49,'シフト記号表（勤務時間帯） (5)'!$C$6:$U$35,19,FALSE))</f>
        <v/>
      </c>
      <c r="AW51" s="96" t="str">
        <f>IF(AW49="","",VLOOKUP(AW49,'シフト記号表（勤務時間帯） (5)'!$C$6:$U$35,19,FALSE))</f>
        <v/>
      </c>
      <c r="AX51" s="510">
        <f>IF($BB$3="４週",SUM(S51:AT51),IF($BB$3="暦月",SUM(S51:AW51),""))</f>
        <v>0</v>
      </c>
      <c r="AY51" s="511"/>
      <c r="AZ51" s="512">
        <f>IF($BB$3="４週",AX51/4,IF($BB$3="暦月",地密通所!AX51/(地密通所!$BB$8/7),""))</f>
        <v>0</v>
      </c>
      <c r="BA51" s="513"/>
      <c r="BB51" s="497"/>
      <c r="BC51" s="498"/>
      <c r="BD51" s="498"/>
      <c r="BE51" s="498"/>
      <c r="BF51" s="499"/>
    </row>
    <row r="52" spans="2:58" ht="20.25" customHeight="1" x14ac:dyDescent="0.4">
      <c r="B52" s="442">
        <f>B49+1</f>
        <v>11</v>
      </c>
      <c r="C52" s="376"/>
      <c r="D52" s="385"/>
      <c r="E52" s="377"/>
      <c r="F52" s="149"/>
      <c r="G52" s="517"/>
      <c r="H52" s="701"/>
      <c r="I52" s="699"/>
      <c r="J52" s="699"/>
      <c r="K52" s="700"/>
      <c r="L52" s="520"/>
      <c r="M52" s="521"/>
      <c r="N52" s="521"/>
      <c r="O52" s="522"/>
      <c r="P52" s="526" t="s">
        <v>150</v>
      </c>
      <c r="Q52" s="527"/>
      <c r="R52" s="528"/>
      <c r="S52" s="65"/>
      <c r="T52" s="66"/>
      <c r="U52" s="66"/>
      <c r="V52" s="66"/>
      <c r="W52" s="66"/>
      <c r="X52" s="66"/>
      <c r="Y52" s="67"/>
      <c r="Z52" s="65"/>
      <c r="AA52" s="66"/>
      <c r="AB52" s="66"/>
      <c r="AC52" s="66"/>
      <c r="AD52" s="66"/>
      <c r="AE52" s="66"/>
      <c r="AF52" s="67"/>
      <c r="AG52" s="65"/>
      <c r="AH52" s="66"/>
      <c r="AI52" s="66"/>
      <c r="AJ52" s="66"/>
      <c r="AK52" s="66"/>
      <c r="AL52" s="66"/>
      <c r="AM52" s="67"/>
      <c r="AN52" s="65"/>
      <c r="AO52" s="66"/>
      <c r="AP52" s="66"/>
      <c r="AQ52" s="66"/>
      <c r="AR52" s="66"/>
      <c r="AS52" s="66"/>
      <c r="AT52" s="67"/>
      <c r="AU52" s="65"/>
      <c r="AV52" s="66"/>
      <c r="AW52" s="66"/>
      <c r="AX52" s="529"/>
      <c r="AY52" s="530"/>
      <c r="AZ52" s="531"/>
      <c r="BA52" s="532"/>
      <c r="BB52" s="365"/>
      <c r="BC52" s="366"/>
      <c r="BD52" s="366"/>
      <c r="BE52" s="366"/>
      <c r="BF52" s="367"/>
    </row>
    <row r="53" spans="2:58" ht="20.25" customHeight="1" x14ac:dyDescent="0.4">
      <c r="B53" s="442"/>
      <c r="C53" s="378"/>
      <c r="D53" s="387"/>
      <c r="E53" s="379"/>
      <c r="F53" s="125"/>
      <c r="G53" s="453"/>
      <c r="H53" s="698"/>
      <c r="I53" s="699"/>
      <c r="J53" s="699"/>
      <c r="K53" s="700"/>
      <c r="L53" s="463"/>
      <c r="M53" s="464"/>
      <c r="N53" s="464"/>
      <c r="O53" s="465"/>
      <c r="P53" s="500" t="s">
        <v>151</v>
      </c>
      <c r="Q53" s="501"/>
      <c r="R53" s="502"/>
      <c r="S53" s="145" t="str">
        <f>IF(S52="","",VLOOKUP(S52,'シフト記号表（勤務時間帯） (5)'!$C$6:$K$35,9,FALSE))</f>
        <v/>
      </c>
      <c r="T53" s="146" t="str">
        <f>IF(T52="","",VLOOKUP(T52,'シフト記号表（勤務時間帯） (5)'!$C$6:$K$35,9,FALSE))</f>
        <v/>
      </c>
      <c r="U53" s="146" t="str">
        <f>IF(U52="","",VLOOKUP(U52,'シフト記号表（勤務時間帯） (5)'!$C$6:$K$35,9,FALSE))</f>
        <v/>
      </c>
      <c r="V53" s="146" t="str">
        <f>IF(V52="","",VLOOKUP(V52,'シフト記号表（勤務時間帯） (5)'!$C$6:$K$35,9,FALSE))</f>
        <v/>
      </c>
      <c r="W53" s="146" t="str">
        <f>IF(W52="","",VLOOKUP(W52,'シフト記号表（勤務時間帯） (5)'!$C$6:$K$35,9,FALSE))</f>
        <v/>
      </c>
      <c r="X53" s="146" t="str">
        <f>IF(X52="","",VLOOKUP(X52,'シフト記号表（勤務時間帯） (5)'!$C$6:$K$35,9,FALSE))</f>
        <v/>
      </c>
      <c r="Y53" s="147" t="str">
        <f>IF(Y52="","",VLOOKUP(Y52,'シフト記号表（勤務時間帯） (5)'!$C$6:$K$35,9,FALSE))</f>
        <v/>
      </c>
      <c r="Z53" s="145" t="str">
        <f>IF(Z52="","",VLOOKUP(Z52,'シフト記号表（勤務時間帯） (5)'!$C$6:$K$35,9,FALSE))</f>
        <v/>
      </c>
      <c r="AA53" s="146" t="str">
        <f>IF(AA52="","",VLOOKUP(AA52,'シフト記号表（勤務時間帯） (5)'!$C$6:$K$35,9,FALSE))</f>
        <v/>
      </c>
      <c r="AB53" s="146" t="str">
        <f>IF(AB52="","",VLOOKUP(AB52,'シフト記号表（勤務時間帯） (5)'!$C$6:$K$35,9,FALSE))</f>
        <v/>
      </c>
      <c r="AC53" s="146" t="str">
        <f>IF(AC52="","",VLOOKUP(AC52,'シフト記号表（勤務時間帯） (5)'!$C$6:$K$35,9,FALSE))</f>
        <v/>
      </c>
      <c r="AD53" s="146" t="str">
        <f>IF(AD52="","",VLOOKUP(AD52,'シフト記号表（勤務時間帯） (5)'!$C$6:$K$35,9,FALSE))</f>
        <v/>
      </c>
      <c r="AE53" s="146" t="str">
        <f>IF(AE52="","",VLOOKUP(AE52,'シフト記号表（勤務時間帯） (5)'!$C$6:$K$35,9,FALSE))</f>
        <v/>
      </c>
      <c r="AF53" s="147" t="str">
        <f>IF(AF52="","",VLOOKUP(AF52,'シフト記号表（勤務時間帯） (5)'!$C$6:$K$35,9,FALSE))</f>
        <v/>
      </c>
      <c r="AG53" s="145" t="str">
        <f>IF(AG52="","",VLOOKUP(AG52,'シフト記号表（勤務時間帯） (5)'!$C$6:$K$35,9,FALSE))</f>
        <v/>
      </c>
      <c r="AH53" s="146" t="str">
        <f>IF(AH52="","",VLOOKUP(AH52,'シフト記号表（勤務時間帯） (5)'!$C$6:$K$35,9,FALSE))</f>
        <v/>
      </c>
      <c r="AI53" s="146" t="str">
        <f>IF(AI52="","",VLOOKUP(AI52,'シフト記号表（勤務時間帯） (5)'!$C$6:$K$35,9,FALSE))</f>
        <v/>
      </c>
      <c r="AJ53" s="146" t="str">
        <f>IF(AJ52="","",VLOOKUP(AJ52,'シフト記号表（勤務時間帯） (5)'!$C$6:$K$35,9,FALSE))</f>
        <v/>
      </c>
      <c r="AK53" s="146" t="str">
        <f>IF(AK52="","",VLOOKUP(AK52,'シフト記号表（勤務時間帯） (5)'!$C$6:$K$35,9,FALSE))</f>
        <v/>
      </c>
      <c r="AL53" s="146" t="str">
        <f>IF(AL52="","",VLOOKUP(AL52,'シフト記号表（勤務時間帯） (5)'!$C$6:$K$35,9,FALSE))</f>
        <v/>
      </c>
      <c r="AM53" s="147" t="str">
        <f>IF(AM52="","",VLOOKUP(AM52,'シフト記号表（勤務時間帯） (5)'!$C$6:$K$35,9,FALSE))</f>
        <v/>
      </c>
      <c r="AN53" s="145" t="str">
        <f>IF(AN52="","",VLOOKUP(AN52,'シフト記号表（勤務時間帯） (5)'!$C$6:$K$35,9,FALSE))</f>
        <v/>
      </c>
      <c r="AO53" s="146" t="str">
        <f>IF(AO52="","",VLOOKUP(AO52,'シフト記号表（勤務時間帯） (5)'!$C$6:$K$35,9,FALSE))</f>
        <v/>
      </c>
      <c r="AP53" s="146" t="str">
        <f>IF(AP52="","",VLOOKUP(AP52,'シフト記号表（勤務時間帯） (5)'!$C$6:$K$35,9,FALSE))</f>
        <v/>
      </c>
      <c r="AQ53" s="146" t="str">
        <f>IF(AQ52="","",VLOOKUP(AQ52,'シフト記号表（勤務時間帯） (5)'!$C$6:$K$35,9,FALSE))</f>
        <v/>
      </c>
      <c r="AR53" s="146" t="str">
        <f>IF(AR52="","",VLOOKUP(AR52,'シフト記号表（勤務時間帯） (5)'!$C$6:$K$35,9,FALSE))</f>
        <v/>
      </c>
      <c r="AS53" s="146" t="str">
        <f>IF(AS52="","",VLOOKUP(AS52,'シフト記号表（勤務時間帯） (5)'!$C$6:$K$35,9,FALSE))</f>
        <v/>
      </c>
      <c r="AT53" s="147" t="str">
        <f>IF(AT52="","",VLOOKUP(AT52,'シフト記号表（勤務時間帯） (5)'!$C$6:$K$35,9,FALSE))</f>
        <v/>
      </c>
      <c r="AU53" s="145" t="str">
        <f>IF(AU52="","",VLOOKUP(AU52,'シフト記号表（勤務時間帯） (5)'!$C$6:$K$35,9,FALSE))</f>
        <v/>
      </c>
      <c r="AV53" s="146" t="str">
        <f>IF(AV52="","",VLOOKUP(AV52,'シフト記号表（勤務時間帯） (5)'!$C$6:$K$35,9,FALSE))</f>
        <v/>
      </c>
      <c r="AW53" s="146" t="str">
        <f>IF(AW52="","",VLOOKUP(AW52,'シフト記号表（勤務時間帯） (5)'!$C$6:$K$35,9,FALSE))</f>
        <v/>
      </c>
      <c r="AX53" s="503">
        <f>IF($BB$3="４週",SUM(S53:AT53),IF($BB$3="暦月",SUM(S53:AW53),""))</f>
        <v>0</v>
      </c>
      <c r="AY53" s="504"/>
      <c r="AZ53" s="505">
        <f>IF($BB$3="４週",AX53/4,IF($BB$3="暦月",地密通所!AX53/(地密通所!$BB$8/7),""))</f>
        <v>0</v>
      </c>
      <c r="BA53" s="506"/>
      <c r="BB53" s="368"/>
      <c r="BC53" s="369"/>
      <c r="BD53" s="369"/>
      <c r="BE53" s="369"/>
      <c r="BF53" s="370"/>
    </row>
    <row r="54" spans="2:58" ht="20.25" customHeight="1" x14ac:dyDescent="0.4">
      <c r="B54" s="442"/>
      <c r="C54" s="533"/>
      <c r="D54" s="534"/>
      <c r="E54" s="535"/>
      <c r="F54" s="125">
        <f>C52</f>
        <v>0</v>
      </c>
      <c r="G54" s="518"/>
      <c r="H54" s="698"/>
      <c r="I54" s="699"/>
      <c r="J54" s="699"/>
      <c r="K54" s="700"/>
      <c r="L54" s="523"/>
      <c r="M54" s="524"/>
      <c r="N54" s="524"/>
      <c r="O54" s="525"/>
      <c r="P54" s="507" t="s">
        <v>152</v>
      </c>
      <c r="Q54" s="508"/>
      <c r="R54" s="509"/>
      <c r="S54" s="95" t="str">
        <f>IF(S52="","",VLOOKUP(S52,'シフト記号表（勤務時間帯） (5)'!$C$6:$U$35,19,FALSE))</f>
        <v/>
      </c>
      <c r="T54" s="96" t="str">
        <f>IF(T52="","",VLOOKUP(T52,'シフト記号表（勤務時間帯） (5)'!$C$6:$U$35,19,FALSE))</f>
        <v/>
      </c>
      <c r="U54" s="96" t="str">
        <f>IF(U52="","",VLOOKUP(U52,'シフト記号表（勤務時間帯） (5)'!$C$6:$U$35,19,FALSE))</f>
        <v/>
      </c>
      <c r="V54" s="96" t="str">
        <f>IF(V52="","",VLOOKUP(V52,'シフト記号表（勤務時間帯） (5)'!$C$6:$U$35,19,FALSE))</f>
        <v/>
      </c>
      <c r="W54" s="96" t="str">
        <f>IF(W52="","",VLOOKUP(W52,'シフト記号表（勤務時間帯） (5)'!$C$6:$U$35,19,FALSE))</f>
        <v/>
      </c>
      <c r="X54" s="96" t="str">
        <f>IF(X52="","",VLOOKUP(X52,'シフト記号表（勤務時間帯） (5)'!$C$6:$U$35,19,FALSE))</f>
        <v/>
      </c>
      <c r="Y54" s="97" t="str">
        <f>IF(Y52="","",VLOOKUP(Y52,'シフト記号表（勤務時間帯） (5)'!$C$6:$U$35,19,FALSE))</f>
        <v/>
      </c>
      <c r="Z54" s="95" t="str">
        <f>IF(Z52="","",VLOOKUP(Z52,'シフト記号表（勤務時間帯） (5)'!$C$6:$U$35,19,FALSE))</f>
        <v/>
      </c>
      <c r="AA54" s="96" t="str">
        <f>IF(AA52="","",VLOOKUP(AA52,'シフト記号表（勤務時間帯） (5)'!$C$6:$U$35,19,FALSE))</f>
        <v/>
      </c>
      <c r="AB54" s="96" t="str">
        <f>IF(AB52="","",VLOOKUP(AB52,'シフト記号表（勤務時間帯） (5)'!$C$6:$U$35,19,FALSE))</f>
        <v/>
      </c>
      <c r="AC54" s="96" t="str">
        <f>IF(AC52="","",VLOOKUP(AC52,'シフト記号表（勤務時間帯） (5)'!$C$6:$U$35,19,FALSE))</f>
        <v/>
      </c>
      <c r="AD54" s="96" t="str">
        <f>IF(AD52="","",VLOOKUP(AD52,'シフト記号表（勤務時間帯） (5)'!$C$6:$U$35,19,FALSE))</f>
        <v/>
      </c>
      <c r="AE54" s="96" t="str">
        <f>IF(AE52="","",VLOOKUP(AE52,'シフト記号表（勤務時間帯） (5)'!$C$6:$U$35,19,FALSE))</f>
        <v/>
      </c>
      <c r="AF54" s="97" t="str">
        <f>IF(AF52="","",VLOOKUP(AF52,'シフト記号表（勤務時間帯） (5)'!$C$6:$U$35,19,FALSE))</f>
        <v/>
      </c>
      <c r="AG54" s="95" t="str">
        <f>IF(AG52="","",VLOOKUP(AG52,'シフト記号表（勤務時間帯） (5)'!$C$6:$U$35,19,FALSE))</f>
        <v/>
      </c>
      <c r="AH54" s="96" t="str">
        <f>IF(AH52="","",VLOOKUP(AH52,'シフト記号表（勤務時間帯） (5)'!$C$6:$U$35,19,FALSE))</f>
        <v/>
      </c>
      <c r="AI54" s="96" t="str">
        <f>IF(AI52="","",VLOOKUP(AI52,'シフト記号表（勤務時間帯） (5)'!$C$6:$U$35,19,FALSE))</f>
        <v/>
      </c>
      <c r="AJ54" s="96" t="str">
        <f>IF(AJ52="","",VLOOKUP(AJ52,'シフト記号表（勤務時間帯） (5)'!$C$6:$U$35,19,FALSE))</f>
        <v/>
      </c>
      <c r="AK54" s="96" t="str">
        <f>IF(AK52="","",VLOOKUP(AK52,'シフト記号表（勤務時間帯） (5)'!$C$6:$U$35,19,FALSE))</f>
        <v/>
      </c>
      <c r="AL54" s="96" t="str">
        <f>IF(AL52="","",VLOOKUP(AL52,'シフト記号表（勤務時間帯） (5)'!$C$6:$U$35,19,FALSE))</f>
        <v/>
      </c>
      <c r="AM54" s="97" t="str">
        <f>IF(AM52="","",VLOOKUP(AM52,'シフト記号表（勤務時間帯） (5)'!$C$6:$U$35,19,FALSE))</f>
        <v/>
      </c>
      <c r="AN54" s="95" t="str">
        <f>IF(AN52="","",VLOOKUP(AN52,'シフト記号表（勤務時間帯） (5)'!$C$6:$U$35,19,FALSE))</f>
        <v/>
      </c>
      <c r="AO54" s="96" t="str">
        <f>IF(AO52="","",VLOOKUP(AO52,'シフト記号表（勤務時間帯） (5)'!$C$6:$U$35,19,FALSE))</f>
        <v/>
      </c>
      <c r="AP54" s="96" t="str">
        <f>IF(AP52="","",VLOOKUP(AP52,'シフト記号表（勤務時間帯） (5)'!$C$6:$U$35,19,FALSE))</f>
        <v/>
      </c>
      <c r="AQ54" s="96" t="str">
        <f>IF(AQ52="","",VLOOKUP(AQ52,'シフト記号表（勤務時間帯） (5)'!$C$6:$U$35,19,FALSE))</f>
        <v/>
      </c>
      <c r="AR54" s="96" t="str">
        <f>IF(AR52="","",VLOOKUP(AR52,'シフト記号表（勤務時間帯） (5)'!$C$6:$U$35,19,FALSE))</f>
        <v/>
      </c>
      <c r="AS54" s="96" t="str">
        <f>IF(AS52="","",VLOOKUP(AS52,'シフト記号表（勤務時間帯） (5)'!$C$6:$U$35,19,FALSE))</f>
        <v/>
      </c>
      <c r="AT54" s="97" t="str">
        <f>IF(AT52="","",VLOOKUP(AT52,'シフト記号表（勤務時間帯） (5)'!$C$6:$U$35,19,FALSE))</f>
        <v/>
      </c>
      <c r="AU54" s="95" t="str">
        <f>IF(AU52="","",VLOOKUP(AU52,'シフト記号表（勤務時間帯） (5)'!$C$6:$U$35,19,FALSE))</f>
        <v/>
      </c>
      <c r="AV54" s="96" t="str">
        <f>IF(AV52="","",VLOOKUP(AV52,'シフト記号表（勤務時間帯） (5)'!$C$6:$U$35,19,FALSE))</f>
        <v/>
      </c>
      <c r="AW54" s="96" t="str">
        <f>IF(AW52="","",VLOOKUP(AW52,'シフト記号表（勤務時間帯） (5)'!$C$6:$U$35,19,FALSE))</f>
        <v/>
      </c>
      <c r="AX54" s="510">
        <f>IF($BB$3="４週",SUM(S54:AT54),IF($BB$3="暦月",SUM(S54:AW54),""))</f>
        <v>0</v>
      </c>
      <c r="AY54" s="511"/>
      <c r="AZ54" s="512">
        <f>IF($BB$3="４週",AX54/4,IF($BB$3="暦月",地密通所!AX54/(地密通所!$BB$8/7),""))</f>
        <v>0</v>
      </c>
      <c r="BA54" s="513"/>
      <c r="BB54" s="497"/>
      <c r="BC54" s="498"/>
      <c r="BD54" s="498"/>
      <c r="BE54" s="498"/>
      <c r="BF54" s="499"/>
    </row>
    <row r="55" spans="2:58" ht="20.25" customHeight="1" x14ac:dyDescent="0.4">
      <c r="B55" s="442">
        <f>B52+1</f>
        <v>12</v>
      </c>
      <c r="C55" s="376"/>
      <c r="D55" s="385"/>
      <c r="E55" s="377"/>
      <c r="F55" s="149"/>
      <c r="G55" s="517"/>
      <c r="H55" s="701"/>
      <c r="I55" s="699"/>
      <c r="J55" s="699"/>
      <c r="K55" s="700"/>
      <c r="L55" s="520"/>
      <c r="M55" s="521"/>
      <c r="N55" s="521"/>
      <c r="O55" s="522"/>
      <c r="P55" s="526" t="s">
        <v>150</v>
      </c>
      <c r="Q55" s="527"/>
      <c r="R55" s="528"/>
      <c r="S55" s="65"/>
      <c r="T55" s="66"/>
      <c r="U55" s="66"/>
      <c r="V55" s="66"/>
      <c r="W55" s="66"/>
      <c r="X55" s="66"/>
      <c r="Y55" s="67"/>
      <c r="Z55" s="65"/>
      <c r="AA55" s="66"/>
      <c r="AB55" s="66"/>
      <c r="AC55" s="66"/>
      <c r="AD55" s="66"/>
      <c r="AE55" s="66"/>
      <c r="AF55" s="67"/>
      <c r="AG55" s="65"/>
      <c r="AH55" s="66"/>
      <c r="AI55" s="66"/>
      <c r="AJ55" s="66"/>
      <c r="AK55" s="66"/>
      <c r="AL55" s="66"/>
      <c r="AM55" s="67"/>
      <c r="AN55" s="65"/>
      <c r="AO55" s="66"/>
      <c r="AP55" s="66"/>
      <c r="AQ55" s="66"/>
      <c r="AR55" s="66"/>
      <c r="AS55" s="66"/>
      <c r="AT55" s="67"/>
      <c r="AU55" s="65"/>
      <c r="AV55" s="66"/>
      <c r="AW55" s="66"/>
      <c r="AX55" s="529"/>
      <c r="AY55" s="530"/>
      <c r="AZ55" s="531"/>
      <c r="BA55" s="532"/>
      <c r="BB55" s="544"/>
      <c r="BC55" s="521"/>
      <c r="BD55" s="521"/>
      <c r="BE55" s="521"/>
      <c r="BF55" s="522"/>
    </row>
    <row r="56" spans="2:58" ht="20.25" customHeight="1" x14ac:dyDescent="0.4">
      <c r="B56" s="442"/>
      <c r="C56" s="378"/>
      <c r="D56" s="387"/>
      <c r="E56" s="379"/>
      <c r="F56" s="125"/>
      <c r="G56" s="453"/>
      <c r="H56" s="698"/>
      <c r="I56" s="699"/>
      <c r="J56" s="699"/>
      <c r="K56" s="700"/>
      <c r="L56" s="463"/>
      <c r="M56" s="464"/>
      <c r="N56" s="464"/>
      <c r="O56" s="465"/>
      <c r="P56" s="500" t="s">
        <v>151</v>
      </c>
      <c r="Q56" s="501"/>
      <c r="R56" s="502"/>
      <c r="S56" s="145" t="str">
        <f>IF(S55="","",VLOOKUP(S55,'シフト記号表（勤務時間帯） (5)'!$C$6:$K$35,9,FALSE))</f>
        <v/>
      </c>
      <c r="T56" s="146" t="str">
        <f>IF(T55="","",VLOOKUP(T55,'シフト記号表（勤務時間帯） (5)'!$C$6:$K$35,9,FALSE))</f>
        <v/>
      </c>
      <c r="U56" s="146" t="str">
        <f>IF(U55="","",VLOOKUP(U55,'シフト記号表（勤務時間帯） (5)'!$C$6:$K$35,9,FALSE))</f>
        <v/>
      </c>
      <c r="V56" s="146" t="str">
        <f>IF(V55="","",VLOOKUP(V55,'シフト記号表（勤務時間帯） (5)'!$C$6:$K$35,9,FALSE))</f>
        <v/>
      </c>
      <c r="W56" s="146" t="str">
        <f>IF(W55="","",VLOOKUP(W55,'シフト記号表（勤務時間帯） (5)'!$C$6:$K$35,9,FALSE))</f>
        <v/>
      </c>
      <c r="X56" s="146" t="str">
        <f>IF(X55="","",VLOOKUP(X55,'シフト記号表（勤務時間帯） (5)'!$C$6:$K$35,9,FALSE))</f>
        <v/>
      </c>
      <c r="Y56" s="147" t="str">
        <f>IF(Y55="","",VLOOKUP(Y55,'シフト記号表（勤務時間帯） (5)'!$C$6:$K$35,9,FALSE))</f>
        <v/>
      </c>
      <c r="Z56" s="145" t="str">
        <f>IF(Z55="","",VLOOKUP(Z55,'シフト記号表（勤務時間帯） (5)'!$C$6:$K$35,9,FALSE))</f>
        <v/>
      </c>
      <c r="AA56" s="146" t="str">
        <f>IF(AA55="","",VLOOKUP(AA55,'シフト記号表（勤務時間帯） (5)'!$C$6:$K$35,9,FALSE))</f>
        <v/>
      </c>
      <c r="AB56" s="146" t="str">
        <f>IF(AB55="","",VLOOKUP(AB55,'シフト記号表（勤務時間帯） (5)'!$C$6:$K$35,9,FALSE))</f>
        <v/>
      </c>
      <c r="AC56" s="146" t="str">
        <f>IF(AC55="","",VLOOKUP(AC55,'シフト記号表（勤務時間帯） (5)'!$C$6:$K$35,9,FALSE))</f>
        <v/>
      </c>
      <c r="AD56" s="146" t="str">
        <f>IF(AD55="","",VLOOKUP(AD55,'シフト記号表（勤務時間帯） (5)'!$C$6:$K$35,9,FALSE))</f>
        <v/>
      </c>
      <c r="AE56" s="146" t="str">
        <f>IF(AE55="","",VLOOKUP(AE55,'シフト記号表（勤務時間帯） (5)'!$C$6:$K$35,9,FALSE))</f>
        <v/>
      </c>
      <c r="AF56" s="147" t="str">
        <f>IF(AF55="","",VLOOKUP(AF55,'シフト記号表（勤務時間帯） (5)'!$C$6:$K$35,9,FALSE))</f>
        <v/>
      </c>
      <c r="AG56" s="145" t="str">
        <f>IF(AG55="","",VLOOKUP(AG55,'シフト記号表（勤務時間帯） (5)'!$C$6:$K$35,9,FALSE))</f>
        <v/>
      </c>
      <c r="AH56" s="146" t="str">
        <f>IF(AH55="","",VLOOKUP(AH55,'シフト記号表（勤務時間帯） (5)'!$C$6:$K$35,9,FALSE))</f>
        <v/>
      </c>
      <c r="AI56" s="146" t="str">
        <f>IF(AI55="","",VLOOKUP(AI55,'シフト記号表（勤務時間帯） (5)'!$C$6:$K$35,9,FALSE))</f>
        <v/>
      </c>
      <c r="AJ56" s="146" t="str">
        <f>IF(AJ55="","",VLOOKUP(AJ55,'シフト記号表（勤務時間帯） (5)'!$C$6:$K$35,9,FALSE))</f>
        <v/>
      </c>
      <c r="AK56" s="146" t="str">
        <f>IF(AK55="","",VLOOKUP(AK55,'シフト記号表（勤務時間帯） (5)'!$C$6:$K$35,9,FALSE))</f>
        <v/>
      </c>
      <c r="AL56" s="146" t="str">
        <f>IF(AL55="","",VLOOKUP(AL55,'シフト記号表（勤務時間帯） (5)'!$C$6:$K$35,9,FALSE))</f>
        <v/>
      </c>
      <c r="AM56" s="147" t="str">
        <f>IF(AM55="","",VLOOKUP(AM55,'シフト記号表（勤務時間帯） (5)'!$C$6:$K$35,9,FALSE))</f>
        <v/>
      </c>
      <c r="AN56" s="145" t="str">
        <f>IF(AN55="","",VLOOKUP(AN55,'シフト記号表（勤務時間帯） (5)'!$C$6:$K$35,9,FALSE))</f>
        <v/>
      </c>
      <c r="AO56" s="146" t="str">
        <f>IF(AO55="","",VLOOKUP(AO55,'シフト記号表（勤務時間帯） (5)'!$C$6:$K$35,9,FALSE))</f>
        <v/>
      </c>
      <c r="AP56" s="146" t="str">
        <f>IF(AP55="","",VLOOKUP(AP55,'シフト記号表（勤務時間帯） (5)'!$C$6:$K$35,9,FALSE))</f>
        <v/>
      </c>
      <c r="AQ56" s="146" t="str">
        <f>IF(AQ55="","",VLOOKUP(AQ55,'シフト記号表（勤務時間帯） (5)'!$C$6:$K$35,9,FALSE))</f>
        <v/>
      </c>
      <c r="AR56" s="146" t="str">
        <f>IF(AR55="","",VLOOKUP(AR55,'シフト記号表（勤務時間帯） (5)'!$C$6:$K$35,9,FALSE))</f>
        <v/>
      </c>
      <c r="AS56" s="146" t="str">
        <f>IF(AS55="","",VLOOKUP(AS55,'シフト記号表（勤務時間帯） (5)'!$C$6:$K$35,9,FALSE))</f>
        <v/>
      </c>
      <c r="AT56" s="147" t="str">
        <f>IF(AT55="","",VLOOKUP(AT55,'シフト記号表（勤務時間帯） (5)'!$C$6:$K$35,9,FALSE))</f>
        <v/>
      </c>
      <c r="AU56" s="145" t="str">
        <f>IF(AU55="","",VLOOKUP(AU55,'シフト記号表（勤務時間帯） (5)'!$C$6:$K$35,9,FALSE))</f>
        <v/>
      </c>
      <c r="AV56" s="146" t="str">
        <f>IF(AV55="","",VLOOKUP(AV55,'シフト記号表（勤務時間帯） (5)'!$C$6:$K$35,9,FALSE))</f>
        <v/>
      </c>
      <c r="AW56" s="146" t="str">
        <f>IF(AW55="","",VLOOKUP(AW55,'シフト記号表（勤務時間帯） (5)'!$C$6:$K$35,9,FALSE))</f>
        <v/>
      </c>
      <c r="AX56" s="503">
        <f>IF($BB$3="４週",SUM(S56:AT56),IF($BB$3="暦月",SUM(S56:AW56),""))</f>
        <v>0</v>
      </c>
      <c r="AY56" s="504"/>
      <c r="AZ56" s="505">
        <f>IF($BB$3="４週",AX56/4,IF($BB$3="暦月",地密通所!AX56/(地密通所!$BB$8/7),""))</f>
        <v>0</v>
      </c>
      <c r="BA56" s="506"/>
      <c r="BB56" s="545"/>
      <c r="BC56" s="464"/>
      <c r="BD56" s="464"/>
      <c r="BE56" s="464"/>
      <c r="BF56" s="465"/>
    </row>
    <row r="57" spans="2:58" ht="20.25" customHeight="1" x14ac:dyDescent="0.4">
      <c r="B57" s="442"/>
      <c r="C57" s="533"/>
      <c r="D57" s="534"/>
      <c r="E57" s="535"/>
      <c r="F57" s="125">
        <f>C55</f>
        <v>0</v>
      </c>
      <c r="G57" s="518"/>
      <c r="H57" s="698"/>
      <c r="I57" s="699"/>
      <c r="J57" s="699"/>
      <c r="K57" s="700"/>
      <c r="L57" s="523"/>
      <c r="M57" s="524"/>
      <c r="N57" s="524"/>
      <c r="O57" s="525"/>
      <c r="P57" s="507" t="s">
        <v>152</v>
      </c>
      <c r="Q57" s="508"/>
      <c r="R57" s="509"/>
      <c r="S57" s="95" t="str">
        <f>IF(S55="","",VLOOKUP(S55,'シフト記号表（勤務時間帯） (5)'!$C$6:$U$35,19,FALSE))</f>
        <v/>
      </c>
      <c r="T57" s="96" t="str">
        <f>IF(T55="","",VLOOKUP(T55,'シフト記号表（勤務時間帯） (5)'!$C$6:$U$35,19,FALSE))</f>
        <v/>
      </c>
      <c r="U57" s="96" t="str">
        <f>IF(U55="","",VLOOKUP(U55,'シフト記号表（勤務時間帯） (5)'!$C$6:$U$35,19,FALSE))</f>
        <v/>
      </c>
      <c r="V57" s="96" t="str">
        <f>IF(V55="","",VLOOKUP(V55,'シフト記号表（勤務時間帯） (5)'!$C$6:$U$35,19,FALSE))</f>
        <v/>
      </c>
      <c r="W57" s="96" t="str">
        <f>IF(W55="","",VLOOKUP(W55,'シフト記号表（勤務時間帯） (5)'!$C$6:$U$35,19,FALSE))</f>
        <v/>
      </c>
      <c r="X57" s="96" t="str">
        <f>IF(X55="","",VLOOKUP(X55,'シフト記号表（勤務時間帯） (5)'!$C$6:$U$35,19,FALSE))</f>
        <v/>
      </c>
      <c r="Y57" s="97" t="str">
        <f>IF(Y55="","",VLOOKUP(Y55,'シフト記号表（勤務時間帯） (5)'!$C$6:$U$35,19,FALSE))</f>
        <v/>
      </c>
      <c r="Z57" s="95" t="str">
        <f>IF(Z55="","",VLOOKUP(Z55,'シフト記号表（勤務時間帯） (5)'!$C$6:$U$35,19,FALSE))</f>
        <v/>
      </c>
      <c r="AA57" s="96" t="str">
        <f>IF(AA55="","",VLOOKUP(AA55,'シフト記号表（勤務時間帯） (5)'!$C$6:$U$35,19,FALSE))</f>
        <v/>
      </c>
      <c r="AB57" s="96" t="str">
        <f>IF(AB55="","",VLOOKUP(AB55,'シフト記号表（勤務時間帯） (5)'!$C$6:$U$35,19,FALSE))</f>
        <v/>
      </c>
      <c r="AC57" s="96" t="str">
        <f>IF(AC55="","",VLOOKUP(AC55,'シフト記号表（勤務時間帯） (5)'!$C$6:$U$35,19,FALSE))</f>
        <v/>
      </c>
      <c r="AD57" s="96" t="str">
        <f>IF(AD55="","",VLOOKUP(AD55,'シフト記号表（勤務時間帯） (5)'!$C$6:$U$35,19,FALSE))</f>
        <v/>
      </c>
      <c r="AE57" s="96" t="str">
        <f>IF(AE55="","",VLOOKUP(AE55,'シフト記号表（勤務時間帯） (5)'!$C$6:$U$35,19,FALSE))</f>
        <v/>
      </c>
      <c r="AF57" s="97" t="str">
        <f>IF(AF55="","",VLOOKUP(AF55,'シフト記号表（勤務時間帯） (5)'!$C$6:$U$35,19,FALSE))</f>
        <v/>
      </c>
      <c r="AG57" s="95" t="str">
        <f>IF(AG55="","",VLOOKUP(AG55,'シフト記号表（勤務時間帯） (5)'!$C$6:$U$35,19,FALSE))</f>
        <v/>
      </c>
      <c r="AH57" s="96" t="str">
        <f>IF(AH55="","",VLOOKUP(AH55,'シフト記号表（勤務時間帯） (5)'!$C$6:$U$35,19,FALSE))</f>
        <v/>
      </c>
      <c r="AI57" s="96" t="str">
        <f>IF(AI55="","",VLOOKUP(AI55,'シフト記号表（勤務時間帯） (5)'!$C$6:$U$35,19,FALSE))</f>
        <v/>
      </c>
      <c r="AJ57" s="96" t="str">
        <f>IF(AJ55="","",VLOOKUP(AJ55,'シフト記号表（勤務時間帯） (5)'!$C$6:$U$35,19,FALSE))</f>
        <v/>
      </c>
      <c r="AK57" s="96" t="str">
        <f>IF(AK55="","",VLOOKUP(AK55,'シフト記号表（勤務時間帯） (5)'!$C$6:$U$35,19,FALSE))</f>
        <v/>
      </c>
      <c r="AL57" s="96" t="str">
        <f>IF(AL55="","",VLOOKUP(AL55,'シフト記号表（勤務時間帯） (5)'!$C$6:$U$35,19,FALSE))</f>
        <v/>
      </c>
      <c r="AM57" s="97" t="str">
        <f>IF(AM55="","",VLOOKUP(AM55,'シフト記号表（勤務時間帯） (5)'!$C$6:$U$35,19,FALSE))</f>
        <v/>
      </c>
      <c r="AN57" s="95" t="str">
        <f>IF(AN55="","",VLOOKUP(AN55,'シフト記号表（勤務時間帯） (5)'!$C$6:$U$35,19,FALSE))</f>
        <v/>
      </c>
      <c r="AO57" s="96" t="str">
        <f>IF(AO55="","",VLOOKUP(AO55,'シフト記号表（勤務時間帯） (5)'!$C$6:$U$35,19,FALSE))</f>
        <v/>
      </c>
      <c r="AP57" s="96" t="str">
        <f>IF(AP55="","",VLOOKUP(AP55,'シフト記号表（勤務時間帯） (5)'!$C$6:$U$35,19,FALSE))</f>
        <v/>
      </c>
      <c r="AQ57" s="96" t="str">
        <f>IF(AQ55="","",VLOOKUP(AQ55,'シフト記号表（勤務時間帯） (5)'!$C$6:$U$35,19,FALSE))</f>
        <v/>
      </c>
      <c r="AR57" s="96" t="str">
        <f>IF(AR55="","",VLOOKUP(AR55,'シフト記号表（勤務時間帯） (5)'!$C$6:$U$35,19,FALSE))</f>
        <v/>
      </c>
      <c r="AS57" s="96" t="str">
        <f>IF(AS55="","",VLOOKUP(AS55,'シフト記号表（勤務時間帯） (5)'!$C$6:$U$35,19,FALSE))</f>
        <v/>
      </c>
      <c r="AT57" s="97" t="str">
        <f>IF(AT55="","",VLOOKUP(AT55,'シフト記号表（勤務時間帯） (5)'!$C$6:$U$35,19,FALSE))</f>
        <v/>
      </c>
      <c r="AU57" s="95" t="str">
        <f>IF(AU55="","",VLOOKUP(AU55,'シフト記号表（勤務時間帯） (5)'!$C$6:$U$35,19,FALSE))</f>
        <v/>
      </c>
      <c r="AV57" s="96" t="str">
        <f>IF(AV55="","",VLOOKUP(AV55,'シフト記号表（勤務時間帯） (5)'!$C$6:$U$35,19,FALSE))</f>
        <v/>
      </c>
      <c r="AW57" s="96" t="str">
        <f>IF(AW55="","",VLOOKUP(AW55,'シフト記号表（勤務時間帯） (5)'!$C$6:$U$35,19,FALSE))</f>
        <v/>
      </c>
      <c r="AX57" s="510">
        <f>IF($BB$3="４週",SUM(S57:AT57),IF($BB$3="暦月",SUM(S57:AW57),""))</f>
        <v>0</v>
      </c>
      <c r="AY57" s="511"/>
      <c r="AZ57" s="512">
        <f>IF($BB$3="４週",AX57/4,IF($BB$3="暦月",地密通所!AX57/(地密通所!$BB$8/7),""))</f>
        <v>0</v>
      </c>
      <c r="BA57" s="513"/>
      <c r="BB57" s="546"/>
      <c r="BC57" s="524"/>
      <c r="BD57" s="524"/>
      <c r="BE57" s="524"/>
      <c r="BF57" s="525"/>
    </row>
    <row r="58" spans="2:58" ht="20.25" customHeight="1" x14ac:dyDescent="0.4">
      <c r="B58" s="442">
        <f>B55+1</f>
        <v>13</v>
      </c>
      <c r="C58" s="376"/>
      <c r="D58" s="385"/>
      <c r="E58" s="377"/>
      <c r="F58" s="149"/>
      <c r="G58" s="517"/>
      <c r="H58" s="701"/>
      <c r="I58" s="699"/>
      <c r="J58" s="699"/>
      <c r="K58" s="700"/>
      <c r="L58" s="520"/>
      <c r="M58" s="521"/>
      <c r="N58" s="521"/>
      <c r="O58" s="522"/>
      <c r="P58" s="526" t="s">
        <v>150</v>
      </c>
      <c r="Q58" s="527"/>
      <c r="R58" s="528"/>
      <c r="S58" s="65"/>
      <c r="T58" s="66"/>
      <c r="U58" s="66"/>
      <c r="V58" s="66"/>
      <c r="W58" s="66"/>
      <c r="X58" s="66"/>
      <c r="Y58" s="67"/>
      <c r="Z58" s="65"/>
      <c r="AA58" s="66"/>
      <c r="AB58" s="66"/>
      <c r="AC58" s="66"/>
      <c r="AD58" s="66"/>
      <c r="AE58" s="66"/>
      <c r="AF58" s="67"/>
      <c r="AG58" s="65"/>
      <c r="AH58" s="66"/>
      <c r="AI58" s="66"/>
      <c r="AJ58" s="66"/>
      <c r="AK58" s="66"/>
      <c r="AL58" s="66"/>
      <c r="AM58" s="67"/>
      <c r="AN58" s="65"/>
      <c r="AO58" s="66"/>
      <c r="AP58" s="66"/>
      <c r="AQ58" s="66"/>
      <c r="AR58" s="66"/>
      <c r="AS58" s="66"/>
      <c r="AT58" s="67"/>
      <c r="AU58" s="65"/>
      <c r="AV58" s="66"/>
      <c r="AW58" s="66"/>
      <c r="AX58" s="529"/>
      <c r="AY58" s="530"/>
      <c r="AZ58" s="531"/>
      <c r="BA58" s="532"/>
      <c r="BB58" s="544"/>
      <c r="BC58" s="521"/>
      <c r="BD58" s="521"/>
      <c r="BE58" s="521"/>
      <c r="BF58" s="522"/>
    </row>
    <row r="59" spans="2:58" ht="20.25" customHeight="1" x14ac:dyDescent="0.4">
      <c r="B59" s="442"/>
      <c r="C59" s="378"/>
      <c r="D59" s="387"/>
      <c r="E59" s="379"/>
      <c r="F59" s="125"/>
      <c r="G59" s="453"/>
      <c r="H59" s="698"/>
      <c r="I59" s="699"/>
      <c r="J59" s="699"/>
      <c r="K59" s="700"/>
      <c r="L59" s="463"/>
      <c r="M59" s="464"/>
      <c r="N59" s="464"/>
      <c r="O59" s="465"/>
      <c r="P59" s="500" t="s">
        <v>151</v>
      </c>
      <c r="Q59" s="501"/>
      <c r="R59" s="502"/>
      <c r="S59" s="145" t="str">
        <f>IF(S58="","",VLOOKUP(S58,'シフト記号表（勤務時間帯） (5)'!$C$6:$K$35,9,FALSE))</f>
        <v/>
      </c>
      <c r="T59" s="146" t="str">
        <f>IF(T58="","",VLOOKUP(T58,'シフト記号表（勤務時間帯） (5)'!$C$6:$K$35,9,FALSE))</f>
        <v/>
      </c>
      <c r="U59" s="146" t="str">
        <f>IF(U58="","",VLOOKUP(U58,'シフト記号表（勤務時間帯） (5)'!$C$6:$K$35,9,FALSE))</f>
        <v/>
      </c>
      <c r="V59" s="146" t="str">
        <f>IF(V58="","",VLOOKUP(V58,'シフト記号表（勤務時間帯） (5)'!$C$6:$K$35,9,FALSE))</f>
        <v/>
      </c>
      <c r="W59" s="146" t="str">
        <f>IF(W58="","",VLOOKUP(W58,'シフト記号表（勤務時間帯） (5)'!$C$6:$K$35,9,FALSE))</f>
        <v/>
      </c>
      <c r="X59" s="146" t="str">
        <f>IF(X58="","",VLOOKUP(X58,'シフト記号表（勤務時間帯） (5)'!$C$6:$K$35,9,FALSE))</f>
        <v/>
      </c>
      <c r="Y59" s="147" t="str">
        <f>IF(Y58="","",VLOOKUP(Y58,'シフト記号表（勤務時間帯） (5)'!$C$6:$K$35,9,FALSE))</f>
        <v/>
      </c>
      <c r="Z59" s="145" t="str">
        <f>IF(Z58="","",VLOOKUP(Z58,'シフト記号表（勤務時間帯） (5)'!$C$6:$K$35,9,FALSE))</f>
        <v/>
      </c>
      <c r="AA59" s="146" t="str">
        <f>IF(AA58="","",VLOOKUP(AA58,'シフト記号表（勤務時間帯） (5)'!$C$6:$K$35,9,FALSE))</f>
        <v/>
      </c>
      <c r="AB59" s="146" t="str">
        <f>IF(AB58="","",VLOOKUP(AB58,'シフト記号表（勤務時間帯） (5)'!$C$6:$K$35,9,FALSE))</f>
        <v/>
      </c>
      <c r="AC59" s="146" t="str">
        <f>IF(AC58="","",VLOOKUP(AC58,'シフト記号表（勤務時間帯） (5)'!$C$6:$K$35,9,FALSE))</f>
        <v/>
      </c>
      <c r="AD59" s="146" t="str">
        <f>IF(AD58="","",VLOOKUP(AD58,'シフト記号表（勤務時間帯） (5)'!$C$6:$K$35,9,FALSE))</f>
        <v/>
      </c>
      <c r="AE59" s="146" t="str">
        <f>IF(AE58="","",VLOOKUP(AE58,'シフト記号表（勤務時間帯） (5)'!$C$6:$K$35,9,FALSE))</f>
        <v/>
      </c>
      <c r="AF59" s="147" t="str">
        <f>IF(AF58="","",VLOOKUP(AF58,'シフト記号表（勤務時間帯） (5)'!$C$6:$K$35,9,FALSE))</f>
        <v/>
      </c>
      <c r="AG59" s="145" t="str">
        <f>IF(AG58="","",VLOOKUP(AG58,'シフト記号表（勤務時間帯） (5)'!$C$6:$K$35,9,FALSE))</f>
        <v/>
      </c>
      <c r="AH59" s="146" t="str">
        <f>IF(AH58="","",VLOOKUP(AH58,'シフト記号表（勤務時間帯） (5)'!$C$6:$K$35,9,FALSE))</f>
        <v/>
      </c>
      <c r="AI59" s="146" t="str">
        <f>IF(AI58="","",VLOOKUP(AI58,'シフト記号表（勤務時間帯） (5)'!$C$6:$K$35,9,FALSE))</f>
        <v/>
      </c>
      <c r="AJ59" s="146" t="str">
        <f>IF(AJ58="","",VLOOKUP(AJ58,'シフト記号表（勤務時間帯） (5)'!$C$6:$K$35,9,FALSE))</f>
        <v/>
      </c>
      <c r="AK59" s="146" t="str">
        <f>IF(AK58="","",VLOOKUP(AK58,'シフト記号表（勤務時間帯） (5)'!$C$6:$K$35,9,FALSE))</f>
        <v/>
      </c>
      <c r="AL59" s="146" t="str">
        <f>IF(AL58="","",VLOOKUP(AL58,'シフト記号表（勤務時間帯） (5)'!$C$6:$K$35,9,FALSE))</f>
        <v/>
      </c>
      <c r="AM59" s="147" t="str">
        <f>IF(AM58="","",VLOOKUP(AM58,'シフト記号表（勤務時間帯） (5)'!$C$6:$K$35,9,FALSE))</f>
        <v/>
      </c>
      <c r="AN59" s="145" t="str">
        <f>IF(AN58="","",VLOOKUP(AN58,'シフト記号表（勤務時間帯） (5)'!$C$6:$K$35,9,FALSE))</f>
        <v/>
      </c>
      <c r="AO59" s="146" t="str">
        <f>IF(AO58="","",VLOOKUP(AO58,'シフト記号表（勤務時間帯） (5)'!$C$6:$K$35,9,FALSE))</f>
        <v/>
      </c>
      <c r="AP59" s="146" t="str">
        <f>IF(AP58="","",VLOOKUP(AP58,'シフト記号表（勤務時間帯） (5)'!$C$6:$K$35,9,FALSE))</f>
        <v/>
      </c>
      <c r="AQ59" s="146" t="str">
        <f>IF(AQ58="","",VLOOKUP(AQ58,'シフト記号表（勤務時間帯） (5)'!$C$6:$K$35,9,FALSE))</f>
        <v/>
      </c>
      <c r="AR59" s="146" t="str">
        <f>IF(AR58="","",VLOOKUP(AR58,'シフト記号表（勤務時間帯） (5)'!$C$6:$K$35,9,FALSE))</f>
        <v/>
      </c>
      <c r="AS59" s="146" t="str">
        <f>IF(AS58="","",VLOOKUP(AS58,'シフト記号表（勤務時間帯） (5)'!$C$6:$K$35,9,FALSE))</f>
        <v/>
      </c>
      <c r="AT59" s="147" t="str">
        <f>IF(AT58="","",VLOOKUP(AT58,'シフト記号表（勤務時間帯） (5)'!$C$6:$K$35,9,FALSE))</f>
        <v/>
      </c>
      <c r="AU59" s="145" t="str">
        <f>IF(AU58="","",VLOOKUP(AU58,'シフト記号表（勤務時間帯） (5)'!$C$6:$K$35,9,FALSE))</f>
        <v/>
      </c>
      <c r="AV59" s="146" t="str">
        <f>IF(AV58="","",VLOOKUP(AV58,'シフト記号表（勤務時間帯） (5)'!$C$6:$K$35,9,FALSE))</f>
        <v/>
      </c>
      <c r="AW59" s="146" t="str">
        <f>IF(AW58="","",VLOOKUP(AW58,'シフト記号表（勤務時間帯） (5)'!$C$6:$K$35,9,FALSE))</f>
        <v/>
      </c>
      <c r="AX59" s="503">
        <f>IF($BB$3="４週",SUM(S59:AT59),IF($BB$3="暦月",SUM(S59:AW59),""))</f>
        <v>0</v>
      </c>
      <c r="AY59" s="504"/>
      <c r="AZ59" s="505">
        <f>IF($BB$3="４週",AX59/4,IF($BB$3="暦月",地密通所!AX59/(地密通所!$BB$8/7),""))</f>
        <v>0</v>
      </c>
      <c r="BA59" s="506"/>
      <c r="BB59" s="545"/>
      <c r="BC59" s="464"/>
      <c r="BD59" s="464"/>
      <c r="BE59" s="464"/>
      <c r="BF59" s="465"/>
    </row>
    <row r="60" spans="2:58" ht="20.25" customHeight="1" thickBot="1" x14ac:dyDescent="0.45">
      <c r="B60" s="536"/>
      <c r="C60" s="533"/>
      <c r="D60" s="534"/>
      <c r="E60" s="535"/>
      <c r="F60" s="131">
        <f>C58</f>
        <v>0</v>
      </c>
      <c r="G60" s="537"/>
      <c r="H60" s="702"/>
      <c r="I60" s="703"/>
      <c r="J60" s="703"/>
      <c r="K60" s="704"/>
      <c r="L60" s="541"/>
      <c r="M60" s="542"/>
      <c r="N60" s="542"/>
      <c r="O60" s="543"/>
      <c r="P60" s="564" t="s">
        <v>152</v>
      </c>
      <c r="Q60" s="565"/>
      <c r="R60" s="566"/>
      <c r="S60" s="95" t="str">
        <f>IF(S58="","",VLOOKUP(S58,'シフト記号表（勤務時間帯） (5)'!$C$6:$U$35,19,FALSE))</f>
        <v/>
      </c>
      <c r="T60" s="96" t="str">
        <f>IF(T58="","",VLOOKUP(T58,'シフト記号表（勤務時間帯） (5)'!$C$6:$U$35,19,FALSE))</f>
        <v/>
      </c>
      <c r="U60" s="96" t="str">
        <f>IF(U58="","",VLOOKUP(U58,'シフト記号表（勤務時間帯） (5)'!$C$6:$U$35,19,FALSE))</f>
        <v/>
      </c>
      <c r="V60" s="96" t="str">
        <f>IF(V58="","",VLOOKUP(V58,'シフト記号表（勤務時間帯） (5)'!$C$6:$U$35,19,FALSE))</f>
        <v/>
      </c>
      <c r="W60" s="96" t="str">
        <f>IF(W58="","",VLOOKUP(W58,'シフト記号表（勤務時間帯） (5)'!$C$6:$U$35,19,FALSE))</f>
        <v/>
      </c>
      <c r="X60" s="96" t="str">
        <f>IF(X58="","",VLOOKUP(X58,'シフト記号表（勤務時間帯） (5)'!$C$6:$U$35,19,FALSE))</f>
        <v/>
      </c>
      <c r="Y60" s="97" t="str">
        <f>IF(Y58="","",VLOOKUP(Y58,'シフト記号表（勤務時間帯） (5)'!$C$6:$U$35,19,FALSE))</f>
        <v/>
      </c>
      <c r="Z60" s="95" t="str">
        <f>IF(Z58="","",VLOOKUP(Z58,'シフト記号表（勤務時間帯） (5)'!$C$6:$U$35,19,FALSE))</f>
        <v/>
      </c>
      <c r="AA60" s="96" t="str">
        <f>IF(AA58="","",VLOOKUP(AA58,'シフト記号表（勤務時間帯） (5)'!$C$6:$U$35,19,FALSE))</f>
        <v/>
      </c>
      <c r="AB60" s="96" t="str">
        <f>IF(AB58="","",VLOOKUP(AB58,'シフト記号表（勤務時間帯） (5)'!$C$6:$U$35,19,FALSE))</f>
        <v/>
      </c>
      <c r="AC60" s="96" t="str">
        <f>IF(AC58="","",VLOOKUP(AC58,'シフト記号表（勤務時間帯） (5)'!$C$6:$U$35,19,FALSE))</f>
        <v/>
      </c>
      <c r="AD60" s="96" t="str">
        <f>IF(AD58="","",VLOOKUP(AD58,'シフト記号表（勤務時間帯） (5)'!$C$6:$U$35,19,FALSE))</f>
        <v/>
      </c>
      <c r="AE60" s="96" t="str">
        <f>IF(AE58="","",VLOOKUP(AE58,'シフト記号表（勤務時間帯） (5)'!$C$6:$U$35,19,FALSE))</f>
        <v/>
      </c>
      <c r="AF60" s="97" t="str">
        <f>IF(AF58="","",VLOOKUP(AF58,'シフト記号表（勤務時間帯） (5)'!$C$6:$U$35,19,FALSE))</f>
        <v/>
      </c>
      <c r="AG60" s="95" t="str">
        <f>IF(AG58="","",VLOOKUP(AG58,'シフト記号表（勤務時間帯） (5)'!$C$6:$U$35,19,FALSE))</f>
        <v/>
      </c>
      <c r="AH60" s="96" t="str">
        <f>IF(AH58="","",VLOOKUP(AH58,'シフト記号表（勤務時間帯） (5)'!$C$6:$U$35,19,FALSE))</f>
        <v/>
      </c>
      <c r="AI60" s="96" t="str">
        <f>IF(AI58="","",VLOOKUP(AI58,'シフト記号表（勤務時間帯） (5)'!$C$6:$U$35,19,FALSE))</f>
        <v/>
      </c>
      <c r="AJ60" s="96" t="str">
        <f>IF(AJ58="","",VLOOKUP(AJ58,'シフト記号表（勤務時間帯） (5)'!$C$6:$U$35,19,FALSE))</f>
        <v/>
      </c>
      <c r="AK60" s="96" t="str">
        <f>IF(AK58="","",VLOOKUP(AK58,'シフト記号表（勤務時間帯） (5)'!$C$6:$U$35,19,FALSE))</f>
        <v/>
      </c>
      <c r="AL60" s="96" t="str">
        <f>IF(AL58="","",VLOOKUP(AL58,'シフト記号表（勤務時間帯） (5)'!$C$6:$U$35,19,FALSE))</f>
        <v/>
      </c>
      <c r="AM60" s="97" t="str">
        <f>IF(AM58="","",VLOOKUP(AM58,'シフト記号表（勤務時間帯） (5)'!$C$6:$U$35,19,FALSE))</f>
        <v/>
      </c>
      <c r="AN60" s="95" t="str">
        <f>IF(AN58="","",VLOOKUP(AN58,'シフト記号表（勤務時間帯） (5)'!$C$6:$U$35,19,FALSE))</f>
        <v/>
      </c>
      <c r="AO60" s="96" t="str">
        <f>IF(AO58="","",VLOOKUP(AO58,'シフト記号表（勤務時間帯） (5)'!$C$6:$U$35,19,FALSE))</f>
        <v/>
      </c>
      <c r="AP60" s="96" t="str">
        <f>IF(AP58="","",VLOOKUP(AP58,'シフト記号表（勤務時間帯） (5)'!$C$6:$U$35,19,FALSE))</f>
        <v/>
      </c>
      <c r="AQ60" s="96" t="str">
        <f>IF(AQ58="","",VLOOKUP(AQ58,'シフト記号表（勤務時間帯） (5)'!$C$6:$U$35,19,FALSE))</f>
        <v/>
      </c>
      <c r="AR60" s="96" t="str">
        <f>IF(AR58="","",VLOOKUP(AR58,'シフト記号表（勤務時間帯） (5)'!$C$6:$U$35,19,FALSE))</f>
        <v/>
      </c>
      <c r="AS60" s="96" t="str">
        <f>IF(AS58="","",VLOOKUP(AS58,'シフト記号表（勤務時間帯） (5)'!$C$6:$U$35,19,FALSE))</f>
        <v/>
      </c>
      <c r="AT60" s="97" t="str">
        <f>IF(AT58="","",VLOOKUP(AT58,'シフト記号表（勤務時間帯） (5)'!$C$6:$U$35,19,FALSE))</f>
        <v/>
      </c>
      <c r="AU60" s="95" t="str">
        <f>IF(AU58="","",VLOOKUP(AU58,'シフト記号表（勤務時間帯） (5)'!$C$6:$U$35,19,FALSE))</f>
        <v/>
      </c>
      <c r="AV60" s="96" t="str">
        <f>IF(AV58="","",VLOOKUP(AV58,'シフト記号表（勤務時間帯） (5)'!$C$6:$U$35,19,FALSE))</f>
        <v/>
      </c>
      <c r="AW60" s="96" t="str">
        <f>IF(AW58="","",VLOOKUP(AW58,'シフト記号表（勤務時間帯） (5)'!$C$6:$U$35,19,FALSE))</f>
        <v/>
      </c>
      <c r="AX60" s="510">
        <f>IF($BB$3="４週",SUM(S60:AT60),IF($BB$3="暦月",SUM(S60:AW60),""))</f>
        <v>0</v>
      </c>
      <c r="AY60" s="511"/>
      <c r="AZ60" s="512">
        <f>IF($BB$3="４週",AX60/4,IF($BB$3="暦月",地密通所!AX60/(地密通所!$BB$8/7),""))</f>
        <v>0</v>
      </c>
      <c r="BA60" s="513"/>
      <c r="BB60" s="563"/>
      <c r="BC60" s="542"/>
      <c r="BD60" s="542"/>
      <c r="BE60" s="542"/>
      <c r="BF60" s="543"/>
    </row>
    <row r="61" spans="2:58" s="17" customFormat="1" ht="6" customHeight="1" thickBot="1" x14ac:dyDescent="0.45">
      <c r="B61" s="150"/>
      <c r="C61" s="151"/>
      <c r="D61" s="151"/>
      <c r="E61" s="151"/>
      <c r="F61" s="152"/>
      <c r="G61" s="152"/>
      <c r="H61" s="153"/>
      <c r="I61" s="153"/>
      <c r="J61" s="153"/>
      <c r="K61" s="153"/>
      <c r="L61" s="152"/>
      <c r="M61" s="152"/>
      <c r="N61" s="152"/>
      <c r="O61" s="152"/>
      <c r="P61" s="154"/>
      <c r="Q61" s="154"/>
      <c r="R61" s="154"/>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5"/>
      <c r="AY61" s="155"/>
      <c r="AZ61" s="155"/>
      <c r="BA61" s="155"/>
      <c r="BB61" s="152"/>
      <c r="BC61" s="152"/>
      <c r="BD61" s="152"/>
      <c r="BE61" s="152"/>
      <c r="BF61" s="156"/>
    </row>
    <row r="62" spans="2:58" ht="20.100000000000001" customHeight="1" x14ac:dyDescent="0.4">
      <c r="B62" s="157"/>
      <c r="C62" s="158"/>
      <c r="D62" s="158"/>
      <c r="E62" s="158"/>
      <c r="F62" s="159"/>
      <c r="G62" s="482" t="s">
        <v>157</v>
      </c>
      <c r="H62" s="482"/>
      <c r="I62" s="482"/>
      <c r="J62" s="482"/>
      <c r="K62" s="353"/>
      <c r="L62" s="160"/>
      <c r="M62" s="588" t="s">
        <v>153</v>
      </c>
      <c r="N62" s="589"/>
      <c r="O62" s="589"/>
      <c r="P62" s="589"/>
      <c r="Q62" s="589"/>
      <c r="R62" s="590"/>
      <c r="S62" s="161" t="str">
        <f t="shared" ref="S62:AH64" si="1">IF(SUMIF($F$22:$F$60, $M62, S$22:S$60)=0,"",SUMIF($F$22:$F$60, $M62, S$22:S$60))</f>
        <v/>
      </c>
      <c r="T62" s="162" t="str">
        <f t="shared" si="1"/>
        <v/>
      </c>
      <c r="U62" s="162" t="str">
        <f t="shared" si="1"/>
        <v/>
      </c>
      <c r="V62" s="162" t="str">
        <f t="shared" si="1"/>
        <v/>
      </c>
      <c r="W62" s="162" t="str">
        <f t="shared" si="1"/>
        <v/>
      </c>
      <c r="X62" s="162" t="str">
        <f t="shared" si="1"/>
        <v/>
      </c>
      <c r="Y62" s="163" t="str">
        <f t="shared" si="1"/>
        <v/>
      </c>
      <c r="Z62" s="161" t="str">
        <f t="shared" si="1"/>
        <v/>
      </c>
      <c r="AA62" s="162" t="str">
        <f t="shared" si="1"/>
        <v/>
      </c>
      <c r="AB62" s="162" t="str">
        <f t="shared" si="1"/>
        <v/>
      </c>
      <c r="AC62" s="162" t="str">
        <f t="shared" si="1"/>
        <v/>
      </c>
      <c r="AD62" s="162" t="str">
        <f t="shared" si="1"/>
        <v/>
      </c>
      <c r="AE62" s="162" t="str">
        <f t="shared" si="1"/>
        <v/>
      </c>
      <c r="AF62" s="163" t="str">
        <f t="shared" si="1"/>
        <v/>
      </c>
      <c r="AG62" s="161" t="str">
        <f t="shared" si="1"/>
        <v/>
      </c>
      <c r="AH62" s="162" t="str">
        <f t="shared" si="1"/>
        <v/>
      </c>
      <c r="AI62" s="162" t="str">
        <f t="shared" ref="AI62:AW64" si="2">IF(SUMIF($F$22:$F$60, $M62, AI$22:AI$60)=0,"",SUMIF($F$22:$F$60, $M62, AI$22:AI$60))</f>
        <v/>
      </c>
      <c r="AJ62" s="162" t="str">
        <f t="shared" si="2"/>
        <v/>
      </c>
      <c r="AK62" s="162" t="str">
        <f t="shared" si="2"/>
        <v/>
      </c>
      <c r="AL62" s="162" t="str">
        <f t="shared" si="2"/>
        <v/>
      </c>
      <c r="AM62" s="163" t="str">
        <f t="shared" si="2"/>
        <v/>
      </c>
      <c r="AN62" s="161" t="str">
        <f t="shared" si="2"/>
        <v/>
      </c>
      <c r="AO62" s="162" t="str">
        <f t="shared" si="2"/>
        <v/>
      </c>
      <c r="AP62" s="162" t="str">
        <f t="shared" si="2"/>
        <v/>
      </c>
      <c r="AQ62" s="162" t="str">
        <f t="shared" si="2"/>
        <v/>
      </c>
      <c r="AR62" s="162" t="str">
        <f t="shared" si="2"/>
        <v/>
      </c>
      <c r="AS62" s="162" t="str">
        <f t="shared" si="2"/>
        <v/>
      </c>
      <c r="AT62" s="163" t="str">
        <f t="shared" si="2"/>
        <v/>
      </c>
      <c r="AU62" s="161" t="str">
        <f t="shared" si="2"/>
        <v/>
      </c>
      <c r="AV62" s="162" t="str">
        <f t="shared" si="2"/>
        <v/>
      </c>
      <c r="AW62" s="162" t="str">
        <f t="shared" si="2"/>
        <v/>
      </c>
      <c r="AX62" s="559" t="str">
        <f>IF(SUMIF($F$22:$F$60, $M62, AX$22:AX$60)=0,"",SUMIF($F$22:$F$60, $M62, AX$22:AX$60))</f>
        <v/>
      </c>
      <c r="AY62" s="560"/>
      <c r="AZ62" s="561" t="str">
        <f>IF(AX62="","",IF($BB$3="４週",AX62/4,IF($BB$3="暦月",AX62/($BB$8/7),"")))</f>
        <v/>
      </c>
      <c r="BA62" s="562"/>
      <c r="BB62" s="547"/>
      <c r="BC62" s="548"/>
      <c r="BD62" s="548"/>
      <c r="BE62" s="548"/>
      <c r="BF62" s="549"/>
    </row>
    <row r="63" spans="2:58" ht="20.25" customHeight="1" x14ac:dyDescent="0.4">
      <c r="B63" s="164"/>
      <c r="C63" s="165"/>
      <c r="D63" s="165"/>
      <c r="E63" s="165"/>
      <c r="F63" s="166"/>
      <c r="G63" s="485"/>
      <c r="H63" s="485"/>
      <c r="I63" s="485"/>
      <c r="J63" s="485"/>
      <c r="K63" s="355"/>
      <c r="L63" s="167"/>
      <c r="M63" s="556" t="s">
        <v>155</v>
      </c>
      <c r="N63" s="557"/>
      <c r="O63" s="557"/>
      <c r="P63" s="557"/>
      <c r="Q63" s="557"/>
      <c r="R63" s="558"/>
      <c r="S63" s="161" t="str">
        <f t="shared" si="1"/>
        <v/>
      </c>
      <c r="T63" s="162" t="str">
        <f t="shared" si="1"/>
        <v/>
      </c>
      <c r="U63" s="162" t="str">
        <f>IF(SUMIF($F$22:$F$60, $M63, U$22:U$60)=0,"",SUMIF($F$22:$F$60, $M63, U$22:U$60))</f>
        <v/>
      </c>
      <c r="V63" s="162" t="str">
        <f t="shared" si="1"/>
        <v/>
      </c>
      <c r="W63" s="162" t="str">
        <f t="shared" si="1"/>
        <v/>
      </c>
      <c r="X63" s="162" t="str">
        <f t="shared" si="1"/>
        <v/>
      </c>
      <c r="Y63" s="163" t="str">
        <f t="shared" si="1"/>
        <v/>
      </c>
      <c r="Z63" s="161" t="str">
        <f t="shared" si="1"/>
        <v/>
      </c>
      <c r="AA63" s="162" t="str">
        <f t="shared" si="1"/>
        <v/>
      </c>
      <c r="AB63" s="162" t="str">
        <f t="shared" si="1"/>
        <v/>
      </c>
      <c r="AC63" s="162" t="str">
        <f t="shared" si="1"/>
        <v/>
      </c>
      <c r="AD63" s="162" t="str">
        <f t="shared" si="1"/>
        <v/>
      </c>
      <c r="AE63" s="162" t="str">
        <f t="shared" si="1"/>
        <v/>
      </c>
      <c r="AF63" s="163" t="str">
        <f t="shared" si="1"/>
        <v/>
      </c>
      <c r="AG63" s="161" t="str">
        <f t="shared" si="1"/>
        <v/>
      </c>
      <c r="AH63" s="162" t="str">
        <f t="shared" si="1"/>
        <v/>
      </c>
      <c r="AI63" s="162" t="str">
        <f t="shared" si="2"/>
        <v/>
      </c>
      <c r="AJ63" s="162" t="str">
        <f t="shared" si="2"/>
        <v/>
      </c>
      <c r="AK63" s="162" t="str">
        <f t="shared" si="2"/>
        <v/>
      </c>
      <c r="AL63" s="162" t="str">
        <f t="shared" si="2"/>
        <v/>
      </c>
      <c r="AM63" s="163" t="str">
        <f t="shared" si="2"/>
        <v/>
      </c>
      <c r="AN63" s="161" t="str">
        <f t="shared" si="2"/>
        <v/>
      </c>
      <c r="AO63" s="162" t="str">
        <f t="shared" si="2"/>
        <v/>
      </c>
      <c r="AP63" s="162" t="str">
        <f t="shared" si="2"/>
        <v/>
      </c>
      <c r="AQ63" s="162" t="str">
        <f t="shared" si="2"/>
        <v/>
      </c>
      <c r="AR63" s="162" t="str">
        <f t="shared" si="2"/>
        <v/>
      </c>
      <c r="AS63" s="162" t="str">
        <f t="shared" si="2"/>
        <v/>
      </c>
      <c r="AT63" s="163" t="str">
        <f t="shared" si="2"/>
        <v/>
      </c>
      <c r="AU63" s="161" t="str">
        <f t="shared" si="2"/>
        <v/>
      </c>
      <c r="AV63" s="162" t="str">
        <f t="shared" si="2"/>
        <v/>
      </c>
      <c r="AW63" s="162" t="str">
        <f t="shared" si="2"/>
        <v/>
      </c>
      <c r="AX63" s="559" t="str">
        <f>IF(SUMIF($F$22:$F$60, $M63, AX$22:AX$60)=0,"",SUMIF($F$22:$F$60, $M63, AX$22:AX$60))</f>
        <v/>
      </c>
      <c r="AY63" s="560"/>
      <c r="AZ63" s="561" t="str">
        <f>IF(AX63="","",IF($BB$3="４週",AX63/4,IF($BB$3="暦月",AX63/($BB$8/7),"")))</f>
        <v/>
      </c>
      <c r="BA63" s="562"/>
      <c r="BB63" s="550"/>
      <c r="BC63" s="551"/>
      <c r="BD63" s="551"/>
      <c r="BE63" s="551"/>
      <c r="BF63" s="552"/>
    </row>
    <row r="64" spans="2:58" ht="20.25" customHeight="1" x14ac:dyDescent="0.4">
      <c r="B64" s="168"/>
      <c r="C64" s="169"/>
      <c r="D64" s="169"/>
      <c r="E64" s="169"/>
      <c r="F64" s="166"/>
      <c r="G64" s="586"/>
      <c r="H64" s="586"/>
      <c r="I64" s="586"/>
      <c r="J64" s="586"/>
      <c r="K64" s="587"/>
      <c r="L64" s="167"/>
      <c r="M64" s="556" t="s">
        <v>154</v>
      </c>
      <c r="N64" s="557"/>
      <c r="O64" s="557"/>
      <c r="P64" s="557"/>
      <c r="Q64" s="557"/>
      <c r="R64" s="558"/>
      <c r="S64" s="161" t="str">
        <f t="shared" si="1"/>
        <v/>
      </c>
      <c r="T64" s="162" t="str">
        <f t="shared" si="1"/>
        <v/>
      </c>
      <c r="U64" s="162" t="str">
        <f>IF(SUMIF($F$22:$F$60, $M64, U$22:U$60)=0,"",SUMIF($F$22:$F$60, $M64, U$22:U$60))</f>
        <v/>
      </c>
      <c r="V64" s="162" t="str">
        <f t="shared" si="1"/>
        <v/>
      </c>
      <c r="W64" s="162" t="str">
        <f t="shared" si="1"/>
        <v/>
      </c>
      <c r="X64" s="162" t="str">
        <f t="shared" si="1"/>
        <v/>
      </c>
      <c r="Y64" s="163" t="str">
        <f t="shared" si="1"/>
        <v/>
      </c>
      <c r="Z64" s="161" t="str">
        <f t="shared" si="1"/>
        <v/>
      </c>
      <c r="AA64" s="162" t="str">
        <f t="shared" si="1"/>
        <v/>
      </c>
      <c r="AB64" s="162" t="str">
        <f t="shared" si="1"/>
        <v/>
      </c>
      <c r="AC64" s="162" t="str">
        <f t="shared" si="1"/>
        <v/>
      </c>
      <c r="AD64" s="162" t="str">
        <f t="shared" si="1"/>
        <v/>
      </c>
      <c r="AE64" s="162" t="str">
        <f t="shared" si="1"/>
        <v/>
      </c>
      <c r="AF64" s="163" t="str">
        <f t="shared" si="1"/>
        <v/>
      </c>
      <c r="AG64" s="161" t="str">
        <f t="shared" si="1"/>
        <v/>
      </c>
      <c r="AH64" s="162" t="str">
        <f t="shared" si="1"/>
        <v/>
      </c>
      <c r="AI64" s="162" t="str">
        <f t="shared" si="2"/>
        <v/>
      </c>
      <c r="AJ64" s="162" t="str">
        <f t="shared" si="2"/>
        <v/>
      </c>
      <c r="AK64" s="162" t="str">
        <f t="shared" si="2"/>
        <v/>
      </c>
      <c r="AL64" s="162" t="str">
        <f t="shared" si="2"/>
        <v/>
      </c>
      <c r="AM64" s="163" t="str">
        <f t="shared" si="2"/>
        <v/>
      </c>
      <c r="AN64" s="161" t="str">
        <f t="shared" si="2"/>
        <v/>
      </c>
      <c r="AO64" s="162" t="str">
        <f t="shared" si="2"/>
        <v/>
      </c>
      <c r="AP64" s="162" t="str">
        <f t="shared" si="2"/>
        <v/>
      </c>
      <c r="AQ64" s="162" t="str">
        <f t="shared" si="2"/>
        <v/>
      </c>
      <c r="AR64" s="162" t="str">
        <f t="shared" si="2"/>
        <v/>
      </c>
      <c r="AS64" s="162" t="str">
        <f t="shared" si="2"/>
        <v/>
      </c>
      <c r="AT64" s="163" t="str">
        <f t="shared" si="2"/>
        <v/>
      </c>
      <c r="AU64" s="161" t="str">
        <f t="shared" si="2"/>
        <v/>
      </c>
      <c r="AV64" s="162" t="str">
        <f t="shared" si="2"/>
        <v/>
      </c>
      <c r="AW64" s="162" t="str">
        <f t="shared" si="2"/>
        <v/>
      </c>
      <c r="AX64" s="559" t="str">
        <f>IF(SUMIF($F$22:$F$60, $M64, AX$22:AX$60)=0,"",SUMIF($F$22:$F$60, $M64, AX$22:AX$60))</f>
        <v/>
      </c>
      <c r="AY64" s="560"/>
      <c r="AZ64" s="561" t="str">
        <f>IF(AX64="","",IF($BB$3="４週",AX64/4,IF($BB$3="暦月",AX64/($BB$8/7),"")))</f>
        <v/>
      </c>
      <c r="BA64" s="562"/>
      <c r="BB64" s="550"/>
      <c r="BC64" s="551"/>
      <c r="BD64" s="551"/>
      <c r="BE64" s="551"/>
      <c r="BF64" s="552"/>
    </row>
    <row r="65" spans="2:73" ht="20.25" customHeight="1" x14ac:dyDescent="0.4">
      <c r="B65" s="197"/>
      <c r="C65" s="198"/>
      <c r="D65" s="198"/>
      <c r="E65" s="198"/>
      <c r="F65" s="198"/>
      <c r="G65" s="567" t="s">
        <v>158</v>
      </c>
      <c r="H65" s="567"/>
      <c r="I65" s="567"/>
      <c r="J65" s="567"/>
      <c r="K65" s="567"/>
      <c r="L65" s="567"/>
      <c r="M65" s="567"/>
      <c r="N65" s="567"/>
      <c r="O65" s="567"/>
      <c r="P65" s="567"/>
      <c r="Q65" s="567"/>
      <c r="R65" s="568"/>
      <c r="S65" s="171"/>
      <c r="T65" s="172"/>
      <c r="U65" s="172"/>
      <c r="V65" s="172"/>
      <c r="W65" s="172"/>
      <c r="X65" s="172"/>
      <c r="Y65" s="173"/>
      <c r="Z65" s="171"/>
      <c r="AA65" s="172"/>
      <c r="AB65" s="172"/>
      <c r="AC65" s="172"/>
      <c r="AD65" s="172"/>
      <c r="AE65" s="172"/>
      <c r="AF65" s="173"/>
      <c r="AG65" s="171"/>
      <c r="AH65" s="172"/>
      <c r="AI65" s="172"/>
      <c r="AJ65" s="172"/>
      <c r="AK65" s="172"/>
      <c r="AL65" s="172"/>
      <c r="AM65" s="173"/>
      <c r="AN65" s="171"/>
      <c r="AO65" s="172"/>
      <c r="AP65" s="172"/>
      <c r="AQ65" s="172"/>
      <c r="AR65" s="172"/>
      <c r="AS65" s="172"/>
      <c r="AT65" s="173"/>
      <c r="AU65" s="171"/>
      <c r="AV65" s="172"/>
      <c r="AW65" s="173"/>
      <c r="AX65" s="569"/>
      <c r="AY65" s="570"/>
      <c r="AZ65" s="570"/>
      <c r="BA65" s="571"/>
      <c r="BB65" s="550"/>
      <c r="BC65" s="551"/>
      <c r="BD65" s="551"/>
      <c r="BE65" s="551"/>
      <c r="BF65" s="552"/>
    </row>
    <row r="66" spans="2:73" ht="20.25" customHeight="1" x14ac:dyDescent="0.4">
      <c r="B66" s="197"/>
      <c r="C66" s="198"/>
      <c r="D66" s="198"/>
      <c r="E66" s="198"/>
      <c r="F66" s="198"/>
      <c r="G66" s="567" t="s">
        <v>159</v>
      </c>
      <c r="H66" s="567"/>
      <c r="I66" s="567"/>
      <c r="J66" s="567"/>
      <c r="K66" s="567"/>
      <c r="L66" s="567"/>
      <c r="M66" s="567"/>
      <c r="N66" s="567"/>
      <c r="O66" s="567"/>
      <c r="P66" s="567"/>
      <c r="Q66" s="567"/>
      <c r="R66" s="568"/>
      <c r="S66" s="171"/>
      <c r="T66" s="172"/>
      <c r="U66" s="172"/>
      <c r="V66" s="172"/>
      <c r="W66" s="172"/>
      <c r="X66" s="172"/>
      <c r="Y66" s="173"/>
      <c r="Z66" s="171"/>
      <c r="AA66" s="172"/>
      <c r="AB66" s="172"/>
      <c r="AC66" s="172"/>
      <c r="AD66" s="172"/>
      <c r="AE66" s="172"/>
      <c r="AF66" s="173"/>
      <c r="AG66" s="171"/>
      <c r="AH66" s="172"/>
      <c r="AI66" s="172"/>
      <c r="AJ66" s="172"/>
      <c r="AK66" s="172"/>
      <c r="AL66" s="172"/>
      <c r="AM66" s="173"/>
      <c r="AN66" s="171"/>
      <c r="AO66" s="172"/>
      <c r="AP66" s="172"/>
      <c r="AQ66" s="172"/>
      <c r="AR66" s="172"/>
      <c r="AS66" s="172"/>
      <c r="AT66" s="173"/>
      <c r="AU66" s="171"/>
      <c r="AV66" s="172"/>
      <c r="AW66" s="173"/>
      <c r="AX66" s="572"/>
      <c r="AY66" s="573"/>
      <c r="AZ66" s="573"/>
      <c r="BA66" s="574"/>
      <c r="BB66" s="550"/>
      <c r="BC66" s="551"/>
      <c r="BD66" s="551"/>
      <c r="BE66" s="551"/>
      <c r="BF66" s="552"/>
    </row>
    <row r="67" spans="2:73" ht="20.25" customHeight="1" thickBot="1" x14ac:dyDescent="0.45">
      <c r="B67" s="199"/>
      <c r="C67" s="200"/>
      <c r="D67" s="200"/>
      <c r="E67" s="200"/>
      <c r="F67" s="200"/>
      <c r="G67" s="705" t="s">
        <v>376</v>
      </c>
      <c r="H67" s="578"/>
      <c r="I67" s="578"/>
      <c r="J67" s="578"/>
      <c r="K67" s="578"/>
      <c r="L67" s="578"/>
      <c r="M67" s="578"/>
      <c r="N67" s="578"/>
      <c r="O67" s="578"/>
      <c r="P67" s="578"/>
      <c r="Q67" s="578"/>
      <c r="R67" s="579"/>
      <c r="S67" s="296" t="str">
        <f>IF(S66&lt;&gt;"",IF(S65&gt;15,((S65-15)/5+1)*S66,S66),"")</f>
        <v/>
      </c>
      <c r="T67" s="297" t="str">
        <f t="shared" ref="T67:AW67" si="3">IF(T66&lt;&gt;"",IF(T65&gt;15,((T65-15)/5+1)*T66,T66),"")</f>
        <v/>
      </c>
      <c r="U67" s="297" t="str">
        <f t="shared" si="3"/>
        <v/>
      </c>
      <c r="V67" s="297" t="str">
        <f t="shared" si="3"/>
        <v/>
      </c>
      <c r="W67" s="297" t="str">
        <f t="shared" si="3"/>
        <v/>
      </c>
      <c r="X67" s="297" t="str">
        <f t="shared" si="3"/>
        <v/>
      </c>
      <c r="Y67" s="271" t="str">
        <f t="shared" si="3"/>
        <v/>
      </c>
      <c r="Z67" s="296" t="str">
        <f t="shared" si="3"/>
        <v/>
      </c>
      <c r="AA67" s="297" t="str">
        <f t="shared" si="3"/>
        <v/>
      </c>
      <c r="AB67" s="297" t="str">
        <f t="shared" si="3"/>
        <v/>
      </c>
      <c r="AC67" s="297" t="str">
        <f t="shared" si="3"/>
        <v/>
      </c>
      <c r="AD67" s="297" t="str">
        <f t="shared" si="3"/>
        <v/>
      </c>
      <c r="AE67" s="297" t="str">
        <f t="shared" si="3"/>
        <v/>
      </c>
      <c r="AF67" s="271" t="str">
        <f t="shared" si="3"/>
        <v/>
      </c>
      <c r="AG67" s="296" t="str">
        <f t="shared" si="3"/>
        <v/>
      </c>
      <c r="AH67" s="297" t="str">
        <f t="shared" si="3"/>
        <v/>
      </c>
      <c r="AI67" s="297" t="str">
        <f t="shared" si="3"/>
        <v/>
      </c>
      <c r="AJ67" s="297" t="str">
        <f t="shared" si="3"/>
        <v/>
      </c>
      <c r="AK67" s="297" t="str">
        <f t="shared" si="3"/>
        <v/>
      </c>
      <c r="AL67" s="297" t="str">
        <f t="shared" si="3"/>
        <v/>
      </c>
      <c r="AM67" s="271" t="str">
        <f t="shared" si="3"/>
        <v/>
      </c>
      <c r="AN67" s="296" t="str">
        <f t="shared" si="3"/>
        <v/>
      </c>
      <c r="AO67" s="297" t="str">
        <f t="shared" si="3"/>
        <v/>
      </c>
      <c r="AP67" s="297" t="str">
        <f t="shared" si="3"/>
        <v/>
      </c>
      <c r="AQ67" s="297" t="str">
        <f t="shared" si="3"/>
        <v/>
      </c>
      <c r="AR67" s="297" t="str">
        <f t="shared" si="3"/>
        <v/>
      </c>
      <c r="AS67" s="297" t="str">
        <f t="shared" si="3"/>
        <v/>
      </c>
      <c r="AT67" s="271" t="str">
        <f t="shared" si="3"/>
        <v/>
      </c>
      <c r="AU67" s="179" t="str">
        <f t="shared" si="3"/>
        <v/>
      </c>
      <c r="AV67" s="180" t="str">
        <f t="shared" si="3"/>
        <v/>
      </c>
      <c r="AW67" s="181" t="str">
        <f t="shared" si="3"/>
        <v/>
      </c>
      <c r="AX67" s="572"/>
      <c r="AY67" s="573"/>
      <c r="AZ67" s="573"/>
      <c r="BA67" s="574"/>
      <c r="BB67" s="550"/>
      <c r="BC67" s="551"/>
      <c r="BD67" s="551"/>
      <c r="BE67" s="551"/>
      <c r="BF67" s="552"/>
    </row>
    <row r="68" spans="2:73" ht="18.75" customHeight="1" x14ac:dyDescent="0.4">
      <c r="B68" s="484" t="s">
        <v>374</v>
      </c>
      <c r="C68" s="485"/>
      <c r="D68" s="485"/>
      <c r="E68" s="485"/>
      <c r="F68" s="485"/>
      <c r="G68" s="485"/>
      <c r="H68" s="485"/>
      <c r="I68" s="485"/>
      <c r="J68" s="485"/>
      <c r="K68" s="486"/>
      <c r="L68" s="580" t="s">
        <v>153</v>
      </c>
      <c r="M68" s="580"/>
      <c r="N68" s="580"/>
      <c r="O68" s="580"/>
      <c r="P68" s="580"/>
      <c r="Q68" s="580"/>
      <c r="R68" s="581"/>
      <c r="S68" s="175" t="str">
        <f>IF($L68="","",IF(COUNTIFS($F$22:$F$60,$L68,S$22:S$60,"&gt;0")=0,"",COUNTIFS($F$22:$F$60,$L68,S$22:S$60,"&gt;0")))</f>
        <v/>
      </c>
      <c r="T68" s="176" t="str">
        <f t="shared" ref="T68:AW72" si="4">IF($L68="","",IF(COUNTIFS($F$22:$F$60,$L68,T$22:T$60,"&gt;0")=0,"",COUNTIFS($F$22:$F$60,$L68,T$22:T$60,"&gt;0")))</f>
        <v/>
      </c>
      <c r="U68" s="176" t="str">
        <f t="shared" si="4"/>
        <v/>
      </c>
      <c r="V68" s="176" t="str">
        <f t="shared" si="4"/>
        <v/>
      </c>
      <c r="W68" s="176" t="str">
        <f t="shared" si="4"/>
        <v/>
      </c>
      <c r="X68" s="176" t="str">
        <f t="shared" si="4"/>
        <v/>
      </c>
      <c r="Y68" s="177" t="str">
        <f t="shared" si="4"/>
        <v/>
      </c>
      <c r="Z68" s="178" t="str">
        <f t="shared" si="4"/>
        <v/>
      </c>
      <c r="AA68" s="176" t="str">
        <f t="shared" si="4"/>
        <v/>
      </c>
      <c r="AB68" s="176" t="str">
        <f t="shared" si="4"/>
        <v/>
      </c>
      <c r="AC68" s="176" t="str">
        <f t="shared" si="4"/>
        <v/>
      </c>
      <c r="AD68" s="176" t="str">
        <f t="shared" si="4"/>
        <v/>
      </c>
      <c r="AE68" s="176" t="str">
        <f t="shared" si="4"/>
        <v/>
      </c>
      <c r="AF68" s="177" t="str">
        <f t="shared" si="4"/>
        <v/>
      </c>
      <c r="AG68" s="176" t="str">
        <f t="shared" si="4"/>
        <v/>
      </c>
      <c r="AH68" s="176" t="str">
        <f t="shared" si="4"/>
        <v/>
      </c>
      <c r="AI68" s="176" t="str">
        <f t="shared" si="4"/>
        <v/>
      </c>
      <c r="AJ68" s="176" t="str">
        <f t="shared" si="4"/>
        <v/>
      </c>
      <c r="AK68" s="176" t="str">
        <f t="shared" si="4"/>
        <v/>
      </c>
      <c r="AL68" s="176" t="str">
        <f t="shared" si="4"/>
        <v/>
      </c>
      <c r="AM68" s="177" t="str">
        <f t="shared" si="4"/>
        <v/>
      </c>
      <c r="AN68" s="176" t="str">
        <f t="shared" si="4"/>
        <v/>
      </c>
      <c r="AO68" s="176" t="str">
        <f t="shared" si="4"/>
        <v/>
      </c>
      <c r="AP68" s="176" t="str">
        <f t="shared" si="4"/>
        <v/>
      </c>
      <c r="AQ68" s="176" t="str">
        <f t="shared" si="4"/>
        <v/>
      </c>
      <c r="AR68" s="176" t="str">
        <f t="shared" si="4"/>
        <v/>
      </c>
      <c r="AS68" s="176" t="str">
        <f t="shared" si="4"/>
        <v/>
      </c>
      <c r="AT68" s="177" t="str">
        <f t="shared" si="4"/>
        <v/>
      </c>
      <c r="AU68" s="176" t="str">
        <f t="shared" si="4"/>
        <v/>
      </c>
      <c r="AV68" s="176" t="str">
        <f t="shared" si="4"/>
        <v/>
      </c>
      <c r="AW68" s="177" t="str">
        <f t="shared" si="4"/>
        <v/>
      </c>
      <c r="AX68" s="572"/>
      <c r="AY68" s="573"/>
      <c r="AZ68" s="573"/>
      <c r="BA68" s="574"/>
      <c r="BB68" s="550"/>
      <c r="BC68" s="551"/>
      <c r="BD68" s="551"/>
      <c r="BE68" s="551"/>
      <c r="BF68" s="552"/>
    </row>
    <row r="69" spans="2:73" ht="18.75" customHeight="1" x14ac:dyDescent="0.4">
      <c r="B69" s="484"/>
      <c r="C69" s="485"/>
      <c r="D69" s="485"/>
      <c r="E69" s="485"/>
      <c r="F69" s="485"/>
      <c r="G69" s="485"/>
      <c r="H69" s="485"/>
      <c r="I69" s="485"/>
      <c r="J69" s="485"/>
      <c r="K69" s="486"/>
      <c r="L69" s="582" t="s">
        <v>155</v>
      </c>
      <c r="M69" s="582"/>
      <c r="N69" s="582"/>
      <c r="O69" s="582"/>
      <c r="P69" s="582"/>
      <c r="Q69" s="582"/>
      <c r="R69" s="583"/>
      <c r="S69" s="179" t="str">
        <f t="shared" ref="S69:AH72" si="5">IF($L69="","",IF(COUNTIFS($F$22:$F$60,$L69,S$22:S$60,"&gt;0")=0,"",COUNTIFS($F$22:$F$60,$L69,S$22:S$60,"&gt;0")))</f>
        <v/>
      </c>
      <c r="T69" s="180" t="str">
        <f>IF($L69="","",IF(COUNTIFS($F$22:$F$60,$L69,T$22:T$60,"&gt;0")=0,"",COUNTIFS($F$22:$F$60,$L69,T$22:T$60,"&gt;0")))</f>
        <v/>
      </c>
      <c r="U69" s="180" t="str">
        <f t="shared" si="5"/>
        <v/>
      </c>
      <c r="V69" s="180" t="str">
        <f t="shared" si="5"/>
        <v/>
      </c>
      <c r="W69" s="180" t="str">
        <f t="shared" si="5"/>
        <v/>
      </c>
      <c r="X69" s="180" t="str">
        <f t="shared" si="5"/>
        <v/>
      </c>
      <c r="Y69" s="181" t="str">
        <f t="shared" si="5"/>
        <v/>
      </c>
      <c r="Z69" s="182" t="str">
        <f t="shared" si="5"/>
        <v/>
      </c>
      <c r="AA69" s="180" t="str">
        <f t="shared" si="5"/>
        <v/>
      </c>
      <c r="AB69" s="180" t="str">
        <f t="shared" si="5"/>
        <v/>
      </c>
      <c r="AC69" s="180" t="str">
        <f t="shared" si="5"/>
        <v/>
      </c>
      <c r="AD69" s="180" t="str">
        <f t="shared" si="5"/>
        <v/>
      </c>
      <c r="AE69" s="180" t="str">
        <f t="shared" si="5"/>
        <v/>
      </c>
      <c r="AF69" s="181" t="str">
        <f t="shared" si="5"/>
        <v/>
      </c>
      <c r="AG69" s="180" t="str">
        <f t="shared" si="5"/>
        <v/>
      </c>
      <c r="AH69" s="180" t="str">
        <f t="shared" si="5"/>
        <v/>
      </c>
      <c r="AI69" s="180" t="str">
        <f t="shared" si="4"/>
        <v/>
      </c>
      <c r="AJ69" s="180" t="str">
        <f t="shared" si="4"/>
        <v/>
      </c>
      <c r="AK69" s="180" t="str">
        <f t="shared" si="4"/>
        <v/>
      </c>
      <c r="AL69" s="180" t="str">
        <f t="shared" si="4"/>
        <v/>
      </c>
      <c r="AM69" s="181" t="str">
        <f t="shared" si="4"/>
        <v/>
      </c>
      <c r="AN69" s="180" t="str">
        <f t="shared" si="4"/>
        <v/>
      </c>
      <c r="AO69" s="180" t="str">
        <f t="shared" si="4"/>
        <v/>
      </c>
      <c r="AP69" s="180" t="str">
        <f t="shared" si="4"/>
        <v/>
      </c>
      <c r="AQ69" s="180" t="str">
        <f t="shared" si="4"/>
        <v/>
      </c>
      <c r="AR69" s="180" t="str">
        <f t="shared" si="4"/>
        <v/>
      </c>
      <c r="AS69" s="180" t="str">
        <f t="shared" si="4"/>
        <v/>
      </c>
      <c r="AT69" s="181" t="str">
        <f t="shared" si="4"/>
        <v/>
      </c>
      <c r="AU69" s="180" t="str">
        <f t="shared" si="4"/>
        <v/>
      </c>
      <c r="AV69" s="180" t="str">
        <f t="shared" si="4"/>
        <v/>
      </c>
      <c r="AW69" s="181" t="str">
        <f t="shared" si="4"/>
        <v/>
      </c>
      <c r="AX69" s="572"/>
      <c r="AY69" s="573"/>
      <c r="AZ69" s="573"/>
      <c r="BA69" s="574"/>
      <c r="BB69" s="550"/>
      <c r="BC69" s="551"/>
      <c r="BD69" s="551"/>
      <c r="BE69" s="551"/>
      <c r="BF69" s="552"/>
    </row>
    <row r="70" spans="2:73" ht="18.75" customHeight="1" x14ac:dyDescent="0.4">
      <c r="B70" s="484"/>
      <c r="C70" s="485"/>
      <c r="D70" s="485"/>
      <c r="E70" s="485"/>
      <c r="F70" s="485"/>
      <c r="G70" s="485"/>
      <c r="H70" s="485"/>
      <c r="I70" s="485"/>
      <c r="J70" s="485"/>
      <c r="K70" s="486"/>
      <c r="L70" s="582" t="s">
        <v>154</v>
      </c>
      <c r="M70" s="582"/>
      <c r="N70" s="582"/>
      <c r="O70" s="582"/>
      <c r="P70" s="582"/>
      <c r="Q70" s="582"/>
      <c r="R70" s="583"/>
      <c r="S70" s="179" t="str">
        <f t="shared" si="5"/>
        <v/>
      </c>
      <c r="T70" s="180" t="str">
        <f t="shared" si="4"/>
        <v/>
      </c>
      <c r="U70" s="180" t="str">
        <f t="shared" si="4"/>
        <v/>
      </c>
      <c r="V70" s="180" t="str">
        <f t="shared" si="4"/>
        <v/>
      </c>
      <c r="W70" s="180" t="str">
        <f t="shared" si="4"/>
        <v/>
      </c>
      <c r="X70" s="180" t="str">
        <f>IF($L70="","",IF(COUNTIFS($F$22:$F$60,$L70,X$22:X$60,"&gt;0")=0,"",COUNTIFS($F$22:$F$60,$L70,X$22:X$60,"&gt;0")))</f>
        <v/>
      </c>
      <c r="Y70" s="181" t="str">
        <f t="shared" si="4"/>
        <v/>
      </c>
      <c r="Z70" s="182" t="str">
        <f t="shared" si="4"/>
        <v/>
      </c>
      <c r="AA70" s="180" t="str">
        <f t="shared" si="4"/>
        <v/>
      </c>
      <c r="AB70" s="180" t="str">
        <f t="shared" si="4"/>
        <v/>
      </c>
      <c r="AC70" s="180" t="str">
        <f t="shared" si="4"/>
        <v/>
      </c>
      <c r="AD70" s="180" t="str">
        <f t="shared" si="4"/>
        <v/>
      </c>
      <c r="AE70" s="180" t="str">
        <f t="shared" si="4"/>
        <v/>
      </c>
      <c r="AF70" s="181" t="str">
        <f t="shared" si="4"/>
        <v/>
      </c>
      <c r="AG70" s="180" t="str">
        <f t="shared" si="4"/>
        <v/>
      </c>
      <c r="AH70" s="180" t="str">
        <f t="shared" si="4"/>
        <v/>
      </c>
      <c r="AI70" s="180" t="str">
        <f t="shared" si="4"/>
        <v/>
      </c>
      <c r="AJ70" s="180" t="str">
        <f t="shared" si="4"/>
        <v/>
      </c>
      <c r="AK70" s="180" t="str">
        <f t="shared" si="4"/>
        <v/>
      </c>
      <c r="AL70" s="180" t="str">
        <f t="shared" si="4"/>
        <v/>
      </c>
      <c r="AM70" s="181" t="str">
        <f t="shared" si="4"/>
        <v/>
      </c>
      <c r="AN70" s="180" t="str">
        <f t="shared" si="4"/>
        <v/>
      </c>
      <c r="AO70" s="180" t="str">
        <f t="shared" si="4"/>
        <v/>
      </c>
      <c r="AP70" s="180" t="str">
        <f t="shared" si="4"/>
        <v/>
      </c>
      <c r="AQ70" s="180" t="str">
        <f t="shared" si="4"/>
        <v/>
      </c>
      <c r="AR70" s="180" t="str">
        <f t="shared" si="4"/>
        <v/>
      </c>
      <c r="AS70" s="180" t="str">
        <f t="shared" si="4"/>
        <v/>
      </c>
      <c r="AT70" s="181" t="str">
        <f t="shared" si="4"/>
        <v/>
      </c>
      <c r="AU70" s="180" t="str">
        <f t="shared" si="4"/>
        <v/>
      </c>
      <c r="AV70" s="180" t="str">
        <f t="shared" si="4"/>
        <v/>
      </c>
      <c r="AW70" s="181" t="str">
        <f t="shared" si="4"/>
        <v/>
      </c>
      <c r="AX70" s="572"/>
      <c r="AY70" s="573"/>
      <c r="AZ70" s="573"/>
      <c r="BA70" s="574"/>
      <c r="BB70" s="550"/>
      <c r="BC70" s="551"/>
      <c r="BD70" s="551"/>
      <c r="BE70" s="551"/>
      <c r="BF70" s="552"/>
    </row>
    <row r="71" spans="2:73" ht="18.75" customHeight="1" x14ac:dyDescent="0.4">
      <c r="B71" s="484"/>
      <c r="C71" s="485"/>
      <c r="D71" s="485"/>
      <c r="E71" s="485"/>
      <c r="F71" s="485"/>
      <c r="G71" s="485"/>
      <c r="H71" s="485"/>
      <c r="I71" s="485"/>
      <c r="J71" s="485"/>
      <c r="K71" s="486"/>
      <c r="L71" s="582" t="s">
        <v>156</v>
      </c>
      <c r="M71" s="582"/>
      <c r="N71" s="582"/>
      <c r="O71" s="582"/>
      <c r="P71" s="582"/>
      <c r="Q71" s="582"/>
      <c r="R71" s="583"/>
      <c r="S71" s="179" t="str">
        <f t="shared" si="5"/>
        <v/>
      </c>
      <c r="T71" s="180" t="str">
        <f t="shared" si="4"/>
        <v/>
      </c>
      <c r="U71" s="180" t="str">
        <f t="shared" si="4"/>
        <v/>
      </c>
      <c r="V71" s="180" t="str">
        <f t="shared" si="4"/>
        <v/>
      </c>
      <c r="W71" s="180" t="str">
        <f t="shared" si="4"/>
        <v/>
      </c>
      <c r="X71" s="180" t="str">
        <f t="shared" si="4"/>
        <v/>
      </c>
      <c r="Y71" s="181" t="str">
        <f t="shared" si="4"/>
        <v/>
      </c>
      <c r="Z71" s="182" t="str">
        <f t="shared" si="4"/>
        <v/>
      </c>
      <c r="AA71" s="180" t="str">
        <f t="shared" si="4"/>
        <v/>
      </c>
      <c r="AB71" s="180" t="str">
        <f t="shared" si="4"/>
        <v/>
      </c>
      <c r="AC71" s="180" t="str">
        <f t="shared" si="4"/>
        <v/>
      </c>
      <c r="AD71" s="180" t="str">
        <f t="shared" si="4"/>
        <v/>
      </c>
      <c r="AE71" s="180" t="str">
        <f t="shared" si="4"/>
        <v/>
      </c>
      <c r="AF71" s="181" t="str">
        <f t="shared" si="4"/>
        <v/>
      </c>
      <c r="AG71" s="180" t="str">
        <f t="shared" si="4"/>
        <v/>
      </c>
      <c r="AH71" s="180" t="str">
        <f t="shared" si="4"/>
        <v/>
      </c>
      <c r="AI71" s="180" t="str">
        <f t="shared" si="4"/>
        <v/>
      </c>
      <c r="AJ71" s="180" t="str">
        <f t="shared" si="4"/>
        <v/>
      </c>
      <c r="AK71" s="180" t="str">
        <f t="shared" si="4"/>
        <v/>
      </c>
      <c r="AL71" s="180" t="str">
        <f t="shared" si="4"/>
        <v/>
      </c>
      <c r="AM71" s="181" t="str">
        <f t="shared" si="4"/>
        <v/>
      </c>
      <c r="AN71" s="180" t="str">
        <f t="shared" si="4"/>
        <v/>
      </c>
      <c r="AO71" s="180" t="str">
        <f t="shared" si="4"/>
        <v/>
      </c>
      <c r="AP71" s="180" t="str">
        <f t="shared" si="4"/>
        <v/>
      </c>
      <c r="AQ71" s="180" t="str">
        <f t="shared" si="4"/>
        <v/>
      </c>
      <c r="AR71" s="180" t="str">
        <f t="shared" si="4"/>
        <v/>
      </c>
      <c r="AS71" s="180" t="str">
        <f t="shared" si="4"/>
        <v/>
      </c>
      <c r="AT71" s="181" t="str">
        <f t="shared" si="4"/>
        <v/>
      </c>
      <c r="AU71" s="180" t="str">
        <f t="shared" si="4"/>
        <v/>
      </c>
      <c r="AV71" s="180" t="str">
        <f t="shared" si="4"/>
        <v/>
      </c>
      <c r="AW71" s="181" t="str">
        <f t="shared" si="4"/>
        <v/>
      </c>
      <c r="AX71" s="572"/>
      <c r="AY71" s="573"/>
      <c r="AZ71" s="573"/>
      <c r="BA71" s="574"/>
      <c r="BB71" s="550"/>
      <c r="BC71" s="551"/>
      <c r="BD71" s="551"/>
      <c r="BE71" s="551"/>
      <c r="BF71" s="552"/>
    </row>
    <row r="72" spans="2:73" ht="18.75" customHeight="1" thickBot="1" x14ac:dyDescent="0.45">
      <c r="B72" s="487"/>
      <c r="C72" s="488"/>
      <c r="D72" s="488"/>
      <c r="E72" s="488"/>
      <c r="F72" s="488"/>
      <c r="G72" s="488"/>
      <c r="H72" s="488"/>
      <c r="I72" s="488"/>
      <c r="J72" s="488"/>
      <c r="K72" s="489"/>
      <c r="L72" s="584"/>
      <c r="M72" s="584"/>
      <c r="N72" s="584"/>
      <c r="O72" s="584"/>
      <c r="P72" s="584"/>
      <c r="Q72" s="584"/>
      <c r="R72" s="585"/>
      <c r="S72" s="183" t="str">
        <f t="shared" si="5"/>
        <v/>
      </c>
      <c r="T72" s="184" t="str">
        <f t="shared" si="4"/>
        <v/>
      </c>
      <c r="U72" s="184" t="str">
        <f t="shared" si="4"/>
        <v/>
      </c>
      <c r="V72" s="184" t="str">
        <f t="shared" si="4"/>
        <v/>
      </c>
      <c r="W72" s="184" t="str">
        <f t="shared" si="4"/>
        <v/>
      </c>
      <c r="X72" s="184" t="str">
        <f t="shared" si="4"/>
        <v/>
      </c>
      <c r="Y72" s="185" t="str">
        <f t="shared" si="4"/>
        <v/>
      </c>
      <c r="Z72" s="186" t="str">
        <f t="shared" si="4"/>
        <v/>
      </c>
      <c r="AA72" s="184" t="str">
        <f t="shared" si="4"/>
        <v/>
      </c>
      <c r="AB72" s="184" t="str">
        <f t="shared" si="4"/>
        <v/>
      </c>
      <c r="AC72" s="184" t="str">
        <f t="shared" si="4"/>
        <v/>
      </c>
      <c r="AD72" s="184" t="str">
        <f t="shared" si="4"/>
        <v/>
      </c>
      <c r="AE72" s="184" t="str">
        <f t="shared" si="4"/>
        <v/>
      </c>
      <c r="AF72" s="185" t="str">
        <f t="shared" si="4"/>
        <v/>
      </c>
      <c r="AG72" s="184" t="str">
        <f t="shared" si="4"/>
        <v/>
      </c>
      <c r="AH72" s="184" t="str">
        <f t="shared" si="4"/>
        <v/>
      </c>
      <c r="AI72" s="184" t="str">
        <f t="shared" si="4"/>
        <v/>
      </c>
      <c r="AJ72" s="184" t="str">
        <f t="shared" si="4"/>
        <v/>
      </c>
      <c r="AK72" s="184" t="str">
        <f t="shared" si="4"/>
        <v/>
      </c>
      <c r="AL72" s="184" t="str">
        <f t="shared" si="4"/>
        <v/>
      </c>
      <c r="AM72" s="185" t="str">
        <f t="shared" si="4"/>
        <v/>
      </c>
      <c r="AN72" s="184" t="str">
        <f t="shared" si="4"/>
        <v/>
      </c>
      <c r="AO72" s="184" t="str">
        <f t="shared" si="4"/>
        <v/>
      </c>
      <c r="AP72" s="184" t="str">
        <f t="shared" si="4"/>
        <v/>
      </c>
      <c r="AQ72" s="184" t="str">
        <f t="shared" si="4"/>
        <v/>
      </c>
      <c r="AR72" s="184" t="str">
        <f t="shared" si="4"/>
        <v/>
      </c>
      <c r="AS72" s="184" t="str">
        <f t="shared" si="4"/>
        <v/>
      </c>
      <c r="AT72" s="185" t="str">
        <f t="shared" si="4"/>
        <v/>
      </c>
      <c r="AU72" s="184" t="str">
        <f t="shared" si="4"/>
        <v/>
      </c>
      <c r="AV72" s="184" t="str">
        <f t="shared" si="4"/>
        <v/>
      </c>
      <c r="AW72" s="185" t="str">
        <f t="shared" si="4"/>
        <v/>
      </c>
      <c r="AX72" s="575"/>
      <c r="AY72" s="576"/>
      <c r="AZ72" s="576"/>
      <c r="BA72" s="577"/>
      <c r="BB72" s="553"/>
      <c r="BC72" s="554"/>
      <c r="BD72" s="554"/>
      <c r="BE72" s="554"/>
      <c r="BF72" s="555"/>
    </row>
    <row r="73" spans="2:73" ht="13.5" customHeight="1" x14ac:dyDescent="0.4">
      <c r="C73" s="187"/>
      <c r="D73" s="187"/>
      <c r="E73" s="187"/>
      <c r="F73" s="187"/>
      <c r="G73" s="188"/>
      <c r="H73" s="189"/>
      <c r="AF73" s="3"/>
    </row>
    <row r="74" spans="2:73" ht="11.45" customHeight="1" x14ac:dyDescent="0.4">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row>
    <row r="75" spans="2:73" ht="20.25" customHeight="1" x14ac:dyDescent="0.2">
      <c r="BN75" s="139"/>
      <c r="BO75" s="2"/>
      <c r="BP75" s="139"/>
      <c r="BQ75" s="139"/>
      <c r="BR75" s="139"/>
      <c r="BS75" s="165"/>
      <c r="BT75" s="191"/>
      <c r="BU75" s="191"/>
    </row>
    <row r="76" spans="2:73" ht="20.25" customHeight="1" x14ac:dyDescent="0.4">
      <c r="C76" s="11"/>
      <c r="D76" s="11"/>
      <c r="E76" s="11"/>
      <c r="F76" s="11"/>
      <c r="G76" s="11"/>
      <c r="H76" s="3"/>
      <c r="I76" s="3"/>
    </row>
    <row r="77" spans="2:73" ht="20.25" customHeight="1" x14ac:dyDescent="0.4">
      <c r="C77" s="11"/>
      <c r="D77" s="11"/>
      <c r="E77" s="11"/>
      <c r="F77" s="11"/>
      <c r="G77" s="11"/>
      <c r="H77" s="3"/>
      <c r="I77" s="3"/>
    </row>
    <row r="78" spans="2:73" ht="20.25" customHeight="1" x14ac:dyDescent="0.4">
      <c r="C78" s="3"/>
      <c r="D78" s="3"/>
      <c r="E78" s="3"/>
      <c r="F78" s="3"/>
      <c r="G78" s="3"/>
    </row>
    <row r="79" spans="2:73" ht="20.25" customHeight="1" x14ac:dyDescent="0.4">
      <c r="C79" s="3"/>
      <c r="D79" s="3"/>
      <c r="E79" s="3"/>
      <c r="F79" s="3"/>
      <c r="G79" s="3"/>
    </row>
    <row r="80" spans="2:73" ht="20.25" customHeight="1" x14ac:dyDescent="0.4">
      <c r="C80" s="3"/>
      <c r="D80" s="3"/>
      <c r="E80" s="3"/>
      <c r="F80" s="3"/>
      <c r="G80" s="3"/>
    </row>
    <row r="81" spans="3:7" ht="20.25" customHeight="1" x14ac:dyDescent="0.4">
      <c r="C81" s="3"/>
      <c r="D81" s="3"/>
      <c r="E81" s="3"/>
      <c r="F81" s="3"/>
      <c r="G81" s="3"/>
    </row>
  </sheetData>
  <sheetProtection insertColumns="0" deleteRows="0"/>
  <mergeCells count="247">
    <mergeCell ref="AZ62:BA62"/>
    <mergeCell ref="G67:R67"/>
    <mergeCell ref="B68:K72"/>
    <mergeCell ref="L68:R68"/>
    <mergeCell ref="L69:R69"/>
    <mergeCell ref="L70:R70"/>
    <mergeCell ref="L71:R71"/>
    <mergeCell ref="G62:K64"/>
    <mergeCell ref="M62:R62"/>
    <mergeCell ref="AX62:AY62"/>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29" priority="254">
      <formula>INDIRECT(ADDRESS(ROW(),COLUMN()))=TRUNC(INDIRECT(ADDRESS(ROW(),COLUMN())))</formula>
    </cfRule>
  </conditionalFormatting>
  <conditionalFormatting sqref="S26:BA27">
    <cfRule type="expression" dxfId="28" priority="233">
      <formula>INDIRECT(ADDRESS(ROW(),COLUMN()))=TRUNC(INDIRECT(ADDRESS(ROW(),COLUMN())))</formula>
    </cfRule>
  </conditionalFormatting>
  <conditionalFormatting sqref="S29:BA30">
    <cfRule type="expression" dxfId="27" priority="212">
      <formula>INDIRECT(ADDRESS(ROW(),COLUMN()))=TRUNC(INDIRECT(ADDRESS(ROW(),COLUMN())))</formula>
    </cfRule>
  </conditionalFormatting>
  <conditionalFormatting sqref="S32:BA33">
    <cfRule type="expression" dxfId="26" priority="191">
      <formula>INDIRECT(ADDRESS(ROW(),COLUMN()))=TRUNC(INDIRECT(ADDRESS(ROW(),COLUMN())))</formula>
    </cfRule>
  </conditionalFormatting>
  <conditionalFormatting sqref="S35:BA36">
    <cfRule type="expression" dxfId="25" priority="170">
      <formula>INDIRECT(ADDRESS(ROW(),COLUMN()))=TRUNC(INDIRECT(ADDRESS(ROW(),COLUMN())))</formula>
    </cfRule>
  </conditionalFormatting>
  <conditionalFormatting sqref="S38:BA39">
    <cfRule type="expression" dxfId="24" priority="149">
      <formula>INDIRECT(ADDRESS(ROW(),COLUMN()))=TRUNC(INDIRECT(ADDRESS(ROW(),COLUMN())))</formula>
    </cfRule>
  </conditionalFormatting>
  <conditionalFormatting sqref="S41:BA42">
    <cfRule type="expression" dxfId="23" priority="128">
      <formula>INDIRECT(ADDRESS(ROW(),COLUMN()))=TRUNC(INDIRECT(ADDRESS(ROW(),COLUMN())))</formula>
    </cfRule>
  </conditionalFormatting>
  <conditionalFormatting sqref="S44:BA45">
    <cfRule type="expression" dxfId="22" priority="107">
      <formula>INDIRECT(ADDRESS(ROW(),COLUMN()))=TRUNC(INDIRECT(ADDRESS(ROW(),COLUMN())))</formula>
    </cfRule>
  </conditionalFormatting>
  <conditionalFormatting sqref="S47:BA48">
    <cfRule type="expression" dxfId="21" priority="86">
      <formula>INDIRECT(ADDRESS(ROW(),COLUMN()))=TRUNC(INDIRECT(ADDRESS(ROW(),COLUMN())))</formula>
    </cfRule>
  </conditionalFormatting>
  <conditionalFormatting sqref="S50:BA51">
    <cfRule type="expression" dxfId="20" priority="65">
      <formula>INDIRECT(ADDRESS(ROW(),COLUMN()))=TRUNC(INDIRECT(ADDRESS(ROW(),COLUMN())))</formula>
    </cfRule>
  </conditionalFormatting>
  <conditionalFormatting sqref="S53:BA54">
    <cfRule type="expression" dxfId="19" priority="44">
      <formula>INDIRECT(ADDRESS(ROW(),COLUMN()))=TRUNC(INDIRECT(ADDRESS(ROW(),COLUMN())))</formula>
    </cfRule>
  </conditionalFormatting>
  <conditionalFormatting sqref="S56:BA57">
    <cfRule type="expression" dxfId="18" priority="23">
      <formula>INDIRECT(ADDRESS(ROW(),COLUMN()))=TRUNC(INDIRECT(ADDRESS(ROW(),COLUMN())))</formula>
    </cfRule>
  </conditionalFormatting>
  <conditionalFormatting sqref="S59:BA60">
    <cfRule type="expression" dxfId="17" priority="2">
      <formula>INDIRECT(ADDRESS(ROW(),COLUMN()))=TRUNC(INDIRECT(ADDRESS(ROW(),COLUMN())))</formula>
    </cfRule>
  </conditionalFormatting>
  <conditionalFormatting sqref="S62:BA72">
    <cfRule type="expression" dxfId="16" priority="1">
      <formula>INDIRECT(ADDRESS(ROW(),COLUMN()))=TRUNC(INDIRECT(ADDRESS(ROW(),COLUMN())))</formula>
    </cfRule>
  </conditionalFormatting>
  <conditionalFormatting sqref="BC14:BD14">
    <cfRule type="expression" dxfId="15" priority="270">
      <formula>INDIRECT(ADDRESS(ROW(),COLUMN()))=TRUNC(INDIRECT(ADDRESS(ROW(),COLUMN())))</formula>
    </cfRule>
  </conditionalFormatting>
  <dataValidations count="8">
    <dataValidation type="decimal" allowBlank="1" showInputMessage="1" showErrorMessage="1" error="入力可能範囲　32～40" sqref="AX6" xr:uid="{E290B9BD-9929-4707-A667-58B5C9E656B6}">
      <formula1>32</formula1>
      <formula2>40</formula2>
    </dataValidation>
    <dataValidation type="list" allowBlank="1" showInputMessage="1" sqref="G22:G60" xr:uid="{62169E71-6AA7-48DD-BEF7-41A05399A0D6}">
      <formula1>"A, B, C, D"</formula1>
    </dataValidation>
    <dataValidation type="list" allowBlank="1" showInputMessage="1" sqref="C22:E60" xr:uid="{5F8CD152-152F-41E4-A87D-557F04424437}">
      <formula1>職種</formula1>
    </dataValidation>
    <dataValidation type="list" allowBlank="1" showInputMessage="1" showErrorMessage="1" sqref="BB4:BE4" xr:uid="{6A68567B-C889-4B71-85CB-C6573BCF0700}">
      <formula1>"予定,実績,予定・実績"</formula1>
    </dataValidation>
    <dataValidation type="list" allowBlank="1" showInputMessage="1" sqref="S58:AW58 S22:AW22 S25:AW25 S28:AW28 S31:AW31 S34:AW34 S37:AW37 S40:AW40 S43:AW43 S46:AW46 S49:AW49 S52:AW52 S55:AW55" xr:uid="{516E78B0-73EB-4838-B7BC-614A2F73E4BC}">
      <formula1>シフト記号表</formula1>
    </dataValidation>
    <dataValidation type="list" allowBlank="1" showInputMessage="1" showErrorMessage="1" sqref="AC3 AP1:BE1" xr:uid="{F34CED1D-0039-4B40-82D9-BF5FCD35D297}">
      <formula1>#REF!</formula1>
    </dataValidation>
    <dataValidation type="list" allowBlank="1" showInputMessage="1" showErrorMessage="1" sqref="BB3:BE3" xr:uid="{0319B966-3B98-450D-929A-6B3607F07B21}">
      <formula1>"４週,暦月"</formula1>
    </dataValidation>
    <dataValidation type="list" errorStyle="warning" allowBlank="1" showInputMessage="1" error="リストにない場合のみ、入力してください。" sqref="H22:K60" xr:uid="{F478EE93-CAB9-4BA5-9600-4ADBA97C1F87}">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6C86-1D11-4E3C-8BC8-3991E99AF80A}">
  <sheetPr>
    <pageSetUpPr fitToPage="1"/>
  </sheetPr>
  <dimension ref="B1:W4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3.37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22" width="3.375" style="46" customWidth="1"/>
    <col min="23" max="23" width="50.625" style="46" customWidth="1"/>
    <col min="24" max="16384" width="9" style="46"/>
  </cols>
  <sheetData>
    <row r="1" spans="2:23" x14ac:dyDescent="0.4">
      <c r="B1" s="44" t="s">
        <v>31</v>
      </c>
    </row>
    <row r="2" spans="2:23" x14ac:dyDescent="0.4">
      <c r="B2" s="47" t="s">
        <v>32</v>
      </c>
      <c r="E2" s="48"/>
      <c r="I2" s="49"/>
    </row>
    <row r="3" spans="2:23" x14ac:dyDescent="0.4">
      <c r="B3" s="49" t="s">
        <v>161</v>
      </c>
      <c r="E3" s="48" t="s">
        <v>162</v>
      </c>
      <c r="I3" s="49"/>
    </row>
    <row r="4" spans="2:23" x14ac:dyDescent="0.4">
      <c r="B4" s="47"/>
      <c r="E4" s="420" t="s">
        <v>33</v>
      </c>
      <c r="F4" s="420"/>
      <c r="G4" s="420"/>
      <c r="H4" s="420"/>
      <c r="I4" s="420"/>
      <c r="J4" s="420"/>
      <c r="K4" s="420"/>
      <c r="M4" s="420" t="s">
        <v>163</v>
      </c>
      <c r="N4" s="420"/>
      <c r="O4" s="420"/>
      <c r="Q4" s="420" t="s">
        <v>164</v>
      </c>
      <c r="R4" s="420"/>
      <c r="S4" s="420"/>
      <c r="T4" s="420"/>
      <c r="U4" s="420"/>
      <c r="W4" s="420" t="s">
        <v>92</v>
      </c>
    </row>
    <row r="5" spans="2:23" x14ac:dyDescent="0.4">
      <c r="B5" s="45" t="s">
        <v>19</v>
      </c>
      <c r="C5" s="45" t="s">
        <v>4</v>
      </c>
      <c r="E5" s="45" t="s">
        <v>93</v>
      </c>
      <c r="F5" s="45"/>
      <c r="G5" s="45" t="s">
        <v>94</v>
      </c>
      <c r="I5" s="45" t="s">
        <v>34</v>
      </c>
      <c r="K5" s="45" t="s">
        <v>33</v>
      </c>
      <c r="M5" s="45" t="s">
        <v>165</v>
      </c>
      <c r="O5" s="45" t="s">
        <v>166</v>
      </c>
      <c r="Q5" s="45" t="s">
        <v>165</v>
      </c>
      <c r="S5" s="45" t="s">
        <v>166</v>
      </c>
      <c r="U5" s="45" t="s">
        <v>33</v>
      </c>
      <c r="W5" s="420"/>
    </row>
    <row r="6" spans="2:23" x14ac:dyDescent="0.4">
      <c r="B6" s="45">
        <v>1</v>
      </c>
      <c r="C6" s="51" t="s">
        <v>37</v>
      </c>
      <c r="D6" s="45" t="s">
        <v>16</v>
      </c>
      <c r="E6" s="53">
        <v>0.375</v>
      </c>
      <c r="F6" s="45" t="s">
        <v>17</v>
      </c>
      <c r="G6" s="53">
        <v>0.75</v>
      </c>
      <c r="H6" s="46" t="s">
        <v>36</v>
      </c>
      <c r="I6" s="53">
        <v>4.1666666666666664E-2</v>
      </c>
      <c r="J6" s="46" t="s">
        <v>28</v>
      </c>
      <c r="K6" s="56">
        <f t="shared" ref="K6:K8" si="0">(G6-E6-I6)*24</f>
        <v>8</v>
      </c>
      <c r="M6" s="53">
        <v>0.39583333333333331</v>
      </c>
      <c r="N6" s="45" t="s">
        <v>17</v>
      </c>
      <c r="O6" s="53">
        <v>0.6875</v>
      </c>
      <c r="Q6" s="192">
        <f>IF(E6&lt;M6,M6,E6)</f>
        <v>0.39583333333333331</v>
      </c>
      <c r="R6" s="45" t="s">
        <v>17</v>
      </c>
      <c r="S6" s="192">
        <f t="shared" ref="S6:S8" si="1">IF(G6&gt;O6,O6,G6)</f>
        <v>0.6875</v>
      </c>
      <c r="U6" s="56">
        <f t="shared" ref="U6:U8" si="2">(S6-Q6)*24</f>
        <v>7</v>
      </c>
      <c r="W6" s="57"/>
    </row>
    <row r="7" spans="2:23" x14ac:dyDescent="0.4">
      <c r="B7" s="45">
        <v>2</v>
      </c>
      <c r="C7" s="51" t="s">
        <v>38</v>
      </c>
      <c r="D7" s="45" t="s">
        <v>16</v>
      </c>
      <c r="E7" s="53"/>
      <c r="F7" s="45" t="s">
        <v>17</v>
      </c>
      <c r="G7" s="53"/>
      <c r="H7" s="46" t="s">
        <v>36</v>
      </c>
      <c r="I7" s="53">
        <v>0</v>
      </c>
      <c r="J7" s="46" t="s">
        <v>28</v>
      </c>
      <c r="K7" s="56">
        <f t="shared" si="0"/>
        <v>0</v>
      </c>
      <c r="M7" s="53"/>
      <c r="N7" s="45" t="s">
        <v>17</v>
      </c>
      <c r="O7" s="53"/>
      <c r="Q7" s="192">
        <f t="shared" ref="Q7:Q8" si="3">IF(E7&lt;M7,M7,E7)</f>
        <v>0</v>
      </c>
      <c r="R7" s="45" t="s">
        <v>17</v>
      </c>
      <c r="S7" s="192">
        <f t="shared" si="1"/>
        <v>0</v>
      </c>
      <c r="U7" s="56">
        <f t="shared" si="2"/>
        <v>0</v>
      </c>
      <c r="W7" s="57"/>
    </row>
    <row r="8" spans="2:23" x14ac:dyDescent="0.4">
      <c r="B8" s="45">
        <v>3</v>
      </c>
      <c r="C8" s="51" t="s">
        <v>39</v>
      </c>
      <c r="D8" s="45" t="s">
        <v>16</v>
      </c>
      <c r="E8" s="53"/>
      <c r="F8" s="45" t="s">
        <v>17</v>
      </c>
      <c r="G8" s="53"/>
      <c r="H8" s="46" t="s">
        <v>36</v>
      </c>
      <c r="I8" s="53">
        <v>0</v>
      </c>
      <c r="J8" s="46" t="s">
        <v>28</v>
      </c>
      <c r="K8" s="56">
        <f t="shared" si="0"/>
        <v>0</v>
      </c>
      <c r="M8" s="53"/>
      <c r="N8" s="45" t="s">
        <v>17</v>
      </c>
      <c r="O8" s="53"/>
      <c r="Q8" s="192">
        <f t="shared" si="3"/>
        <v>0</v>
      </c>
      <c r="R8" s="45" t="s">
        <v>17</v>
      </c>
      <c r="S8" s="192">
        <f t="shared" si="1"/>
        <v>0</v>
      </c>
      <c r="U8" s="56">
        <f t="shared" si="2"/>
        <v>0</v>
      </c>
      <c r="W8" s="57"/>
    </row>
    <row r="9" spans="2:23" x14ac:dyDescent="0.4">
      <c r="B9" s="45">
        <v>4</v>
      </c>
      <c r="C9" s="51" t="s">
        <v>40</v>
      </c>
      <c r="D9" s="45" t="s">
        <v>16</v>
      </c>
      <c r="E9" s="53"/>
      <c r="F9" s="45" t="s">
        <v>17</v>
      </c>
      <c r="G9" s="53"/>
      <c r="H9" s="46" t="s">
        <v>36</v>
      </c>
      <c r="I9" s="53">
        <v>0</v>
      </c>
      <c r="J9" s="46" t="s">
        <v>28</v>
      </c>
      <c r="K9" s="56">
        <f>(G9-E9-I9)*24</f>
        <v>0</v>
      </c>
      <c r="M9" s="53"/>
      <c r="N9" s="45" t="s">
        <v>17</v>
      </c>
      <c r="O9" s="53"/>
      <c r="Q9" s="192">
        <f>IF(E9&lt;M9,M9,E9)</f>
        <v>0</v>
      </c>
      <c r="R9" s="45" t="s">
        <v>17</v>
      </c>
      <c r="S9" s="192">
        <f>IF(G9&gt;O9,O9,G9)</f>
        <v>0</v>
      </c>
      <c r="U9" s="56">
        <f>(S9-Q9)*24</f>
        <v>0</v>
      </c>
      <c r="W9" s="57"/>
    </row>
    <row r="10" spans="2:23" x14ac:dyDescent="0.4">
      <c r="B10" s="45">
        <v>5</v>
      </c>
      <c r="C10" s="51" t="s">
        <v>41</v>
      </c>
      <c r="D10" s="45" t="s">
        <v>16</v>
      </c>
      <c r="E10" s="53"/>
      <c r="F10" s="45" t="s">
        <v>17</v>
      </c>
      <c r="G10" s="53"/>
      <c r="H10" s="46" t="s">
        <v>36</v>
      </c>
      <c r="I10" s="53">
        <v>0</v>
      </c>
      <c r="J10" s="46" t="s">
        <v>28</v>
      </c>
      <c r="K10" s="56">
        <f>(G10-E10-I10)*24</f>
        <v>0</v>
      </c>
      <c r="M10" s="53"/>
      <c r="N10" s="45" t="s">
        <v>17</v>
      </c>
      <c r="O10" s="53"/>
      <c r="Q10" s="192">
        <f t="shared" ref="Q10:Q25" si="4">IF(E10&lt;M10,M10,E10)</f>
        <v>0</v>
      </c>
      <c r="R10" s="45" t="s">
        <v>17</v>
      </c>
      <c r="S10" s="192">
        <f t="shared" ref="S10:S25" si="5">IF(G10&gt;O10,O10,G10)</f>
        <v>0</v>
      </c>
      <c r="U10" s="56">
        <f t="shared" ref="U10:U25" si="6">(S10-Q10)*24</f>
        <v>0</v>
      </c>
      <c r="W10" s="57"/>
    </row>
    <row r="11" spans="2:23" x14ac:dyDescent="0.4">
      <c r="B11" s="45">
        <v>6</v>
      </c>
      <c r="C11" s="51" t="s">
        <v>42</v>
      </c>
      <c r="D11" s="45" t="s">
        <v>16</v>
      </c>
      <c r="E11" s="53"/>
      <c r="F11" s="45" t="s">
        <v>17</v>
      </c>
      <c r="G11" s="53"/>
      <c r="H11" s="46" t="s">
        <v>36</v>
      </c>
      <c r="I11" s="53">
        <v>0</v>
      </c>
      <c r="J11" s="46" t="s">
        <v>28</v>
      </c>
      <c r="K11" s="56">
        <f t="shared" ref="K11:K25" si="7">(G11-E11-I11)*24</f>
        <v>0</v>
      </c>
      <c r="M11" s="53"/>
      <c r="N11" s="45" t="s">
        <v>17</v>
      </c>
      <c r="O11" s="53"/>
      <c r="Q11" s="192">
        <f t="shared" si="4"/>
        <v>0</v>
      </c>
      <c r="R11" s="45" t="s">
        <v>17</v>
      </c>
      <c r="S11" s="192">
        <f t="shared" si="5"/>
        <v>0</v>
      </c>
      <c r="U11" s="56">
        <f t="shared" si="6"/>
        <v>0</v>
      </c>
      <c r="W11" s="57"/>
    </row>
    <row r="12" spans="2:23" x14ac:dyDescent="0.4">
      <c r="B12" s="45">
        <v>7</v>
      </c>
      <c r="C12" s="51" t="s">
        <v>43</v>
      </c>
      <c r="D12" s="45" t="s">
        <v>16</v>
      </c>
      <c r="E12" s="53"/>
      <c r="F12" s="45" t="s">
        <v>17</v>
      </c>
      <c r="G12" s="53"/>
      <c r="H12" s="46" t="s">
        <v>36</v>
      </c>
      <c r="I12" s="53">
        <v>0</v>
      </c>
      <c r="J12" s="46" t="s">
        <v>28</v>
      </c>
      <c r="K12" s="56">
        <f t="shared" si="7"/>
        <v>0</v>
      </c>
      <c r="M12" s="53"/>
      <c r="N12" s="45" t="s">
        <v>17</v>
      </c>
      <c r="O12" s="53"/>
      <c r="Q12" s="192">
        <f t="shared" si="4"/>
        <v>0</v>
      </c>
      <c r="R12" s="45" t="s">
        <v>17</v>
      </c>
      <c r="S12" s="192">
        <f t="shared" si="5"/>
        <v>0</v>
      </c>
      <c r="U12" s="56">
        <f t="shared" si="6"/>
        <v>0</v>
      </c>
      <c r="W12" s="57"/>
    </row>
    <row r="13" spans="2:23" x14ac:dyDescent="0.4">
      <c r="B13" s="45">
        <v>8</v>
      </c>
      <c r="C13" s="51" t="s">
        <v>44</v>
      </c>
      <c r="D13" s="45" t="s">
        <v>16</v>
      </c>
      <c r="E13" s="53"/>
      <c r="F13" s="45" t="s">
        <v>17</v>
      </c>
      <c r="G13" s="53"/>
      <c r="H13" s="46" t="s">
        <v>36</v>
      </c>
      <c r="I13" s="53">
        <v>0</v>
      </c>
      <c r="J13" s="46" t="s">
        <v>28</v>
      </c>
      <c r="K13" s="56">
        <f t="shared" si="7"/>
        <v>0</v>
      </c>
      <c r="M13" s="53"/>
      <c r="N13" s="45" t="s">
        <v>17</v>
      </c>
      <c r="O13" s="53"/>
      <c r="Q13" s="192">
        <f t="shared" si="4"/>
        <v>0</v>
      </c>
      <c r="R13" s="45" t="s">
        <v>17</v>
      </c>
      <c r="S13" s="192">
        <f t="shared" si="5"/>
        <v>0</v>
      </c>
      <c r="U13" s="56">
        <f t="shared" si="6"/>
        <v>0</v>
      </c>
      <c r="W13" s="57"/>
    </row>
    <row r="14" spans="2:23" x14ac:dyDescent="0.4">
      <c r="B14" s="45">
        <v>9</v>
      </c>
      <c r="C14" s="51" t="s">
        <v>45</v>
      </c>
      <c r="D14" s="45" t="s">
        <v>16</v>
      </c>
      <c r="E14" s="53"/>
      <c r="F14" s="45" t="s">
        <v>17</v>
      </c>
      <c r="G14" s="53"/>
      <c r="H14" s="46" t="s">
        <v>36</v>
      </c>
      <c r="I14" s="53">
        <v>0</v>
      </c>
      <c r="J14" s="46" t="s">
        <v>28</v>
      </c>
      <c r="K14" s="56">
        <f t="shared" si="7"/>
        <v>0</v>
      </c>
      <c r="M14" s="53"/>
      <c r="N14" s="45" t="s">
        <v>17</v>
      </c>
      <c r="O14" s="53"/>
      <c r="Q14" s="192">
        <f t="shared" si="4"/>
        <v>0</v>
      </c>
      <c r="R14" s="45" t="s">
        <v>17</v>
      </c>
      <c r="S14" s="192">
        <f t="shared" si="5"/>
        <v>0</v>
      </c>
      <c r="U14" s="56">
        <f t="shared" si="6"/>
        <v>0</v>
      </c>
      <c r="W14" s="57"/>
    </row>
    <row r="15" spans="2:23" x14ac:dyDescent="0.4">
      <c r="B15" s="45">
        <v>10</v>
      </c>
      <c r="C15" s="51" t="s">
        <v>46</v>
      </c>
      <c r="D15" s="45" t="s">
        <v>16</v>
      </c>
      <c r="E15" s="53"/>
      <c r="F15" s="45" t="s">
        <v>17</v>
      </c>
      <c r="G15" s="53"/>
      <c r="H15" s="46" t="s">
        <v>36</v>
      </c>
      <c r="I15" s="53">
        <v>0</v>
      </c>
      <c r="J15" s="46" t="s">
        <v>28</v>
      </c>
      <c r="K15" s="56">
        <f t="shared" si="7"/>
        <v>0</v>
      </c>
      <c r="M15" s="53"/>
      <c r="N15" s="45" t="s">
        <v>17</v>
      </c>
      <c r="O15" s="53"/>
      <c r="Q15" s="192">
        <f t="shared" si="4"/>
        <v>0</v>
      </c>
      <c r="R15" s="45" t="s">
        <v>17</v>
      </c>
      <c r="S15" s="192">
        <f>IF(G15&gt;O15,O15,G15)</f>
        <v>0</v>
      </c>
      <c r="U15" s="56">
        <f t="shared" si="6"/>
        <v>0</v>
      </c>
      <c r="W15" s="57"/>
    </row>
    <row r="16" spans="2:23" x14ac:dyDescent="0.4">
      <c r="B16" s="45">
        <v>11</v>
      </c>
      <c r="C16" s="51" t="s">
        <v>47</v>
      </c>
      <c r="D16" s="45" t="s">
        <v>16</v>
      </c>
      <c r="E16" s="53"/>
      <c r="F16" s="45" t="s">
        <v>17</v>
      </c>
      <c r="G16" s="53"/>
      <c r="H16" s="46" t="s">
        <v>36</v>
      </c>
      <c r="I16" s="53">
        <v>0</v>
      </c>
      <c r="J16" s="46" t="s">
        <v>28</v>
      </c>
      <c r="K16" s="56">
        <f t="shared" si="7"/>
        <v>0</v>
      </c>
      <c r="M16" s="53"/>
      <c r="N16" s="45" t="s">
        <v>17</v>
      </c>
      <c r="O16" s="53"/>
      <c r="Q16" s="192">
        <f t="shared" si="4"/>
        <v>0</v>
      </c>
      <c r="R16" s="45" t="s">
        <v>17</v>
      </c>
      <c r="S16" s="192">
        <f t="shared" si="5"/>
        <v>0</v>
      </c>
      <c r="U16" s="56">
        <f t="shared" si="6"/>
        <v>0</v>
      </c>
      <c r="W16" s="57"/>
    </row>
    <row r="17" spans="2:23" x14ac:dyDescent="0.4">
      <c r="B17" s="45">
        <v>12</v>
      </c>
      <c r="C17" s="51" t="s">
        <v>48</v>
      </c>
      <c r="D17" s="45" t="s">
        <v>16</v>
      </c>
      <c r="E17" s="53"/>
      <c r="F17" s="45" t="s">
        <v>17</v>
      </c>
      <c r="G17" s="53"/>
      <c r="H17" s="46" t="s">
        <v>36</v>
      </c>
      <c r="I17" s="53">
        <v>0</v>
      </c>
      <c r="J17" s="46" t="s">
        <v>28</v>
      </c>
      <c r="K17" s="56">
        <f t="shared" si="7"/>
        <v>0</v>
      </c>
      <c r="M17" s="53"/>
      <c r="N17" s="45" t="s">
        <v>17</v>
      </c>
      <c r="O17" s="53"/>
      <c r="Q17" s="192">
        <f t="shared" si="4"/>
        <v>0</v>
      </c>
      <c r="R17" s="45" t="s">
        <v>17</v>
      </c>
      <c r="S17" s="192">
        <f t="shared" si="5"/>
        <v>0</v>
      </c>
      <c r="U17" s="56">
        <f t="shared" si="6"/>
        <v>0</v>
      </c>
      <c r="W17" s="57"/>
    </row>
    <row r="18" spans="2:23" x14ac:dyDescent="0.4">
      <c r="B18" s="45">
        <v>13</v>
      </c>
      <c r="C18" s="51" t="s">
        <v>49</v>
      </c>
      <c r="D18" s="45" t="s">
        <v>16</v>
      </c>
      <c r="E18" s="53"/>
      <c r="F18" s="45" t="s">
        <v>17</v>
      </c>
      <c r="G18" s="53"/>
      <c r="H18" s="46" t="s">
        <v>36</v>
      </c>
      <c r="I18" s="53">
        <v>0</v>
      </c>
      <c r="J18" s="46" t="s">
        <v>28</v>
      </c>
      <c r="K18" s="56">
        <f t="shared" si="7"/>
        <v>0</v>
      </c>
      <c r="M18" s="53"/>
      <c r="N18" s="45" t="s">
        <v>17</v>
      </c>
      <c r="O18" s="53"/>
      <c r="Q18" s="192">
        <f t="shared" si="4"/>
        <v>0</v>
      </c>
      <c r="R18" s="45" t="s">
        <v>17</v>
      </c>
      <c r="S18" s="192">
        <f t="shared" si="5"/>
        <v>0</v>
      </c>
      <c r="U18" s="56">
        <f t="shared" si="6"/>
        <v>0</v>
      </c>
      <c r="W18" s="57"/>
    </row>
    <row r="19" spans="2:23" x14ac:dyDescent="0.4">
      <c r="B19" s="45">
        <v>14</v>
      </c>
      <c r="C19" s="51" t="s">
        <v>50</v>
      </c>
      <c r="D19" s="45" t="s">
        <v>16</v>
      </c>
      <c r="E19" s="53"/>
      <c r="F19" s="45" t="s">
        <v>17</v>
      </c>
      <c r="G19" s="53"/>
      <c r="H19" s="46" t="s">
        <v>36</v>
      </c>
      <c r="I19" s="53">
        <v>0</v>
      </c>
      <c r="J19" s="46" t="s">
        <v>28</v>
      </c>
      <c r="K19" s="56">
        <f t="shared" si="7"/>
        <v>0</v>
      </c>
      <c r="M19" s="53"/>
      <c r="N19" s="45" t="s">
        <v>17</v>
      </c>
      <c r="O19" s="53"/>
      <c r="Q19" s="192">
        <f t="shared" si="4"/>
        <v>0</v>
      </c>
      <c r="R19" s="45" t="s">
        <v>17</v>
      </c>
      <c r="S19" s="192">
        <f t="shared" si="5"/>
        <v>0</v>
      </c>
      <c r="U19" s="56">
        <f t="shared" si="6"/>
        <v>0</v>
      </c>
      <c r="W19" s="57"/>
    </row>
    <row r="20" spans="2:23" x14ac:dyDescent="0.4">
      <c r="B20" s="45">
        <v>15</v>
      </c>
      <c r="C20" s="51" t="s">
        <v>51</v>
      </c>
      <c r="D20" s="45" t="s">
        <v>16</v>
      </c>
      <c r="E20" s="53"/>
      <c r="F20" s="45" t="s">
        <v>17</v>
      </c>
      <c r="G20" s="53"/>
      <c r="H20" s="46" t="s">
        <v>36</v>
      </c>
      <c r="I20" s="53">
        <v>0</v>
      </c>
      <c r="J20" s="46" t="s">
        <v>28</v>
      </c>
      <c r="K20" s="193">
        <f t="shared" si="7"/>
        <v>0</v>
      </c>
      <c r="M20" s="53"/>
      <c r="N20" s="45" t="s">
        <v>17</v>
      </c>
      <c r="O20" s="53"/>
      <c r="Q20" s="192">
        <f t="shared" si="4"/>
        <v>0</v>
      </c>
      <c r="R20" s="45" t="s">
        <v>17</v>
      </c>
      <c r="S20" s="192">
        <f t="shared" si="5"/>
        <v>0</v>
      </c>
      <c r="U20" s="56">
        <f t="shared" si="6"/>
        <v>0</v>
      </c>
      <c r="W20" s="57"/>
    </row>
    <row r="21" spans="2:23" x14ac:dyDescent="0.4">
      <c r="B21" s="45">
        <v>16</v>
      </c>
      <c r="C21" s="51" t="s">
        <v>52</v>
      </c>
      <c r="D21" s="45" t="s">
        <v>16</v>
      </c>
      <c r="E21" s="53"/>
      <c r="F21" s="45" t="s">
        <v>17</v>
      </c>
      <c r="G21" s="53"/>
      <c r="H21" s="46" t="s">
        <v>36</v>
      </c>
      <c r="I21" s="53">
        <v>0</v>
      </c>
      <c r="J21" s="46" t="s">
        <v>28</v>
      </c>
      <c r="K21" s="56">
        <f t="shared" si="7"/>
        <v>0</v>
      </c>
      <c r="M21" s="53"/>
      <c r="N21" s="45" t="s">
        <v>17</v>
      </c>
      <c r="O21" s="53"/>
      <c r="Q21" s="192">
        <f t="shared" si="4"/>
        <v>0</v>
      </c>
      <c r="R21" s="45" t="s">
        <v>17</v>
      </c>
      <c r="S21" s="192">
        <f t="shared" si="5"/>
        <v>0</v>
      </c>
      <c r="U21" s="56">
        <f t="shared" si="6"/>
        <v>0</v>
      </c>
      <c r="W21" s="57"/>
    </row>
    <row r="22" spans="2:23" x14ac:dyDescent="0.4">
      <c r="B22" s="45">
        <v>17</v>
      </c>
      <c r="C22" s="51" t="s">
        <v>53</v>
      </c>
      <c r="D22" s="45" t="s">
        <v>16</v>
      </c>
      <c r="E22" s="53"/>
      <c r="F22" s="45" t="s">
        <v>17</v>
      </c>
      <c r="G22" s="53"/>
      <c r="H22" s="46" t="s">
        <v>36</v>
      </c>
      <c r="I22" s="53">
        <v>0</v>
      </c>
      <c r="J22" s="46" t="s">
        <v>28</v>
      </c>
      <c r="K22" s="56">
        <f t="shared" si="7"/>
        <v>0</v>
      </c>
      <c r="M22" s="53"/>
      <c r="N22" s="45" t="s">
        <v>17</v>
      </c>
      <c r="O22" s="53"/>
      <c r="Q22" s="192">
        <f t="shared" si="4"/>
        <v>0</v>
      </c>
      <c r="R22" s="45" t="s">
        <v>17</v>
      </c>
      <c r="S22" s="192">
        <f t="shared" si="5"/>
        <v>0</v>
      </c>
      <c r="U22" s="56">
        <f t="shared" si="6"/>
        <v>0</v>
      </c>
      <c r="W22" s="57"/>
    </row>
    <row r="23" spans="2:23" x14ac:dyDescent="0.4">
      <c r="B23" s="45">
        <v>18</v>
      </c>
      <c r="C23" s="51" t="s">
        <v>54</v>
      </c>
      <c r="D23" s="45" t="s">
        <v>16</v>
      </c>
      <c r="E23" s="53"/>
      <c r="F23" s="45" t="s">
        <v>17</v>
      </c>
      <c r="G23" s="53"/>
      <c r="H23" s="46" t="s">
        <v>36</v>
      </c>
      <c r="I23" s="53">
        <v>0</v>
      </c>
      <c r="J23" s="46" t="s">
        <v>28</v>
      </c>
      <c r="K23" s="56">
        <f t="shared" si="7"/>
        <v>0</v>
      </c>
      <c r="M23" s="53"/>
      <c r="N23" s="45" t="s">
        <v>17</v>
      </c>
      <c r="O23" s="53"/>
      <c r="Q23" s="192">
        <f t="shared" si="4"/>
        <v>0</v>
      </c>
      <c r="R23" s="45" t="s">
        <v>17</v>
      </c>
      <c r="S23" s="192">
        <f t="shared" si="5"/>
        <v>0</v>
      </c>
      <c r="U23" s="56">
        <f t="shared" si="6"/>
        <v>0</v>
      </c>
      <c r="W23" s="57"/>
    </row>
    <row r="24" spans="2:23" x14ac:dyDescent="0.4">
      <c r="B24" s="45">
        <v>19</v>
      </c>
      <c r="C24" s="51" t="s">
        <v>55</v>
      </c>
      <c r="D24" s="45" t="s">
        <v>16</v>
      </c>
      <c r="E24" s="53"/>
      <c r="F24" s="45" t="s">
        <v>17</v>
      </c>
      <c r="G24" s="53"/>
      <c r="H24" s="46" t="s">
        <v>36</v>
      </c>
      <c r="I24" s="53">
        <v>0</v>
      </c>
      <c r="J24" s="46" t="s">
        <v>28</v>
      </c>
      <c r="K24" s="56">
        <f t="shared" si="7"/>
        <v>0</v>
      </c>
      <c r="M24" s="53"/>
      <c r="N24" s="45" t="s">
        <v>17</v>
      </c>
      <c r="O24" s="53"/>
      <c r="Q24" s="192">
        <f t="shared" si="4"/>
        <v>0</v>
      </c>
      <c r="R24" s="45" t="s">
        <v>17</v>
      </c>
      <c r="S24" s="192">
        <f t="shared" si="5"/>
        <v>0</v>
      </c>
      <c r="U24" s="56">
        <f t="shared" si="6"/>
        <v>0</v>
      </c>
      <c r="W24" s="57"/>
    </row>
    <row r="25" spans="2:23" x14ac:dyDescent="0.4">
      <c r="B25" s="45">
        <v>20</v>
      </c>
      <c r="C25" s="51" t="s">
        <v>56</v>
      </c>
      <c r="D25" s="45" t="s">
        <v>16</v>
      </c>
      <c r="E25" s="53"/>
      <c r="F25" s="45" t="s">
        <v>17</v>
      </c>
      <c r="G25" s="53"/>
      <c r="H25" s="46" t="s">
        <v>36</v>
      </c>
      <c r="I25" s="53">
        <v>0</v>
      </c>
      <c r="J25" s="46" t="s">
        <v>28</v>
      </c>
      <c r="K25" s="56">
        <f t="shared" si="7"/>
        <v>0</v>
      </c>
      <c r="M25" s="53"/>
      <c r="N25" s="45" t="s">
        <v>17</v>
      </c>
      <c r="O25" s="53"/>
      <c r="Q25" s="192">
        <f t="shared" si="4"/>
        <v>0</v>
      </c>
      <c r="R25" s="45" t="s">
        <v>17</v>
      </c>
      <c r="S25" s="192">
        <f t="shared" si="5"/>
        <v>0</v>
      </c>
      <c r="U25" s="56">
        <f t="shared" si="6"/>
        <v>0</v>
      </c>
      <c r="W25" s="57"/>
    </row>
    <row r="26" spans="2:23" x14ac:dyDescent="0.4">
      <c r="B26" s="45">
        <v>21</v>
      </c>
      <c r="C26" s="51" t="s">
        <v>57</v>
      </c>
      <c r="D26" s="45" t="s">
        <v>16</v>
      </c>
      <c r="E26" s="194"/>
      <c r="F26" s="45" t="s">
        <v>17</v>
      </c>
      <c r="G26" s="194"/>
      <c r="H26" s="46" t="s">
        <v>36</v>
      </c>
      <c r="I26" s="194"/>
      <c r="J26" s="46" t="s">
        <v>28</v>
      </c>
      <c r="K26" s="51">
        <v>1</v>
      </c>
      <c r="M26" s="56"/>
      <c r="N26" s="45" t="s">
        <v>17</v>
      </c>
      <c r="O26" s="56"/>
      <c r="Q26" s="56"/>
      <c r="R26" s="45" t="s">
        <v>17</v>
      </c>
      <c r="S26" s="56"/>
      <c r="U26" s="51">
        <v>1</v>
      </c>
      <c r="W26" s="57"/>
    </row>
    <row r="27" spans="2:23" x14ac:dyDescent="0.4">
      <c r="B27" s="45">
        <v>22</v>
      </c>
      <c r="C27" s="51" t="s">
        <v>58</v>
      </c>
      <c r="D27" s="45" t="s">
        <v>16</v>
      </c>
      <c r="E27" s="194"/>
      <c r="F27" s="45" t="s">
        <v>17</v>
      </c>
      <c r="G27" s="194"/>
      <c r="H27" s="46" t="s">
        <v>36</v>
      </c>
      <c r="I27" s="194"/>
      <c r="J27" s="46" t="s">
        <v>28</v>
      </c>
      <c r="K27" s="51">
        <v>2</v>
      </c>
      <c r="M27" s="56"/>
      <c r="N27" s="45" t="s">
        <v>17</v>
      </c>
      <c r="O27" s="56"/>
      <c r="Q27" s="56"/>
      <c r="R27" s="45" t="s">
        <v>17</v>
      </c>
      <c r="S27" s="56"/>
      <c r="U27" s="51">
        <v>2</v>
      </c>
      <c r="W27" s="57"/>
    </row>
    <row r="28" spans="2:23" x14ac:dyDescent="0.4">
      <c r="B28" s="45">
        <v>23</v>
      </c>
      <c r="C28" s="51" t="s">
        <v>59</v>
      </c>
      <c r="D28" s="45" t="s">
        <v>16</v>
      </c>
      <c r="E28" s="194"/>
      <c r="F28" s="45" t="s">
        <v>17</v>
      </c>
      <c r="G28" s="194"/>
      <c r="H28" s="46" t="s">
        <v>36</v>
      </c>
      <c r="I28" s="194"/>
      <c r="J28" s="46" t="s">
        <v>28</v>
      </c>
      <c r="K28" s="51">
        <v>3</v>
      </c>
      <c r="M28" s="56"/>
      <c r="N28" s="45" t="s">
        <v>17</v>
      </c>
      <c r="O28" s="56"/>
      <c r="Q28" s="56"/>
      <c r="R28" s="45" t="s">
        <v>17</v>
      </c>
      <c r="S28" s="56"/>
      <c r="U28" s="51">
        <v>3</v>
      </c>
      <c r="W28" s="57"/>
    </row>
    <row r="29" spans="2:23" x14ac:dyDescent="0.4">
      <c r="B29" s="45">
        <v>24</v>
      </c>
      <c r="C29" s="51" t="s">
        <v>60</v>
      </c>
      <c r="D29" s="45" t="s">
        <v>16</v>
      </c>
      <c r="E29" s="194"/>
      <c r="F29" s="45" t="s">
        <v>17</v>
      </c>
      <c r="G29" s="194"/>
      <c r="H29" s="46" t="s">
        <v>36</v>
      </c>
      <c r="I29" s="194"/>
      <c r="J29" s="46" t="s">
        <v>28</v>
      </c>
      <c r="K29" s="51">
        <v>4</v>
      </c>
      <c r="M29" s="56"/>
      <c r="N29" s="45" t="s">
        <v>17</v>
      </c>
      <c r="O29" s="56"/>
      <c r="Q29" s="56"/>
      <c r="R29" s="45" t="s">
        <v>17</v>
      </c>
      <c r="S29" s="56"/>
      <c r="U29" s="51">
        <v>4</v>
      </c>
      <c r="W29" s="57"/>
    </row>
    <row r="30" spans="2:23" x14ac:dyDescent="0.4">
      <c r="B30" s="45">
        <v>25</v>
      </c>
      <c r="C30" s="51" t="s">
        <v>61</v>
      </c>
      <c r="D30" s="45" t="s">
        <v>16</v>
      </c>
      <c r="E30" s="194"/>
      <c r="F30" s="45" t="s">
        <v>17</v>
      </c>
      <c r="G30" s="194"/>
      <c r="H30" s="46" t="s">
        <v>36</v>
      </c>
      <c r="I30" s="194"/>
      <c r="J30" s="46" t="s">
        <v>28</v>
      </c>
      <c r="K30" s="51">
        <v>4</v>
      </c>
      <c r="M30" s="56"/>
      <c r="N30" s="45" t="s">
        <v>17</v>
      </c>
      <c r="O30" s="56"/>
      <c r="Q30" s="56"/>
      <c r="R30" s="45" t="s">
        <v>17</v>
      </c>
      <c r="S30" s="56"/>
      <c r="U30" s="51">
        <v>3</v>
      </c>
      <c r="W30" s="57"/>
    </row>
    <row r="31" spans="2:23" x14ac:dyDescent="0.4">
      <c r="B31" s="45">
        <v>26</v>
      </c>
      <c r="C31" s="51" t="s">
        <v>62</v>
      </c>
      <c r="D31" s="45" t="s">
        <v>16</v>
      </c>
      <c r="E31" s="194"/>
      <c r="F31" s="45" t="s">
        <v>17</v>
      </c>
      <c r="G31" s="194"/>
      <c r="H31" s="46" t="s">
        <v>36</v>
      </c>
      <c r="I31" s="194"/>
      <c r="J31" s="46" t="s">
        <v>28</v>
      </c>
      <c r="K31" s="51">
        <v>5</v>
      </c>
      <c r="M31" s="56"/>
      <c r="N31" s="45" t="s">
        <v>17</v>
      </c>
      <c r="O31" s="56"/>
      <c r="Q31" s="56"/>
      <c r="R31" s="45" t="s">
        <v>17</v>
      </c>
      <c r="S31" s="56"/>
      <c r="U31" s="51">
        <v>5</v>
      </c>
      <c r="W31" s="57"/>
    </row>
    <row r="32" spans="2:23" x14ac:dyDescent="0.4">
      <c r="B32" s="45">
        <v>27</v>
      </c>
      <c r="C32" s="51" t="s">
        <v>167</v>
      </c>
      <c r="D32" s="45" t="s">
        <v>16</v>
      </c>
      <c r="E32" s="194"/>
      <c r="F32" s="45" t="s">
        <v>17</v>
      </c>
      <c r="G32" s="194"/>
      <c r="H32" s="46" t="s">
        <v>36</v>
      </c>
      <c r="I32" s="194"/>
      <c r="J32" s="46" t="s">
        <v>28</v>
      </c>
      <c r="K32" s="51">
        <v>0</v>
      </c>
      <c r="M32" s="56"/>
      <c r="N32" s="45" t="s">
        <v>17</v>
      </c>
      <c r="O32" s="56"/>
      <c r="Q32" s="56"/>
      <c r="R32" s="45" t="s">
        <v>17</v>
      </c>
      <c r="S32" s="56"/>
      <c r="U32" s="51">
        <v>0</v>
      </c>
      <c r="W32" s="57" t="s">
        <v>168</v>
      </c>
    </row>
    <row r="33" spans="2:23" x14ac:dyDescent="0.4">
      <c r="B33" s="45">
        <v>28</v>
      </c>
      <c r="C33" s="51" t="s">
        <v>35</v>
      </c>
      <c r="D33" s="45" t="s">
        <v>16</v>
      </c>
      <c r="E33" s="194"/>
      <c r="F33" s="45" t="s">
        <v>17</v>
      </c>
      <c r="G33" s="194"/>
      <c r="H33" s="46" t="s">
        <v>36</v>
      </c>
      <c r="I33" s="194"/>
      <c r="J33" s="46" t="s">
        <v>28</v>
      </c>
      <c r="K33" s="51"/>
      <c r="M33" s="56"/>
      <c r="N33" s="45" t="s">
        <v>17</v>
      </c>
      <c r="O33" s="56"/>
      <c r="Q33" s="56"/>
      <c r="R33" s="45" t="s">
        <v>17</v>
      </c>
      <c r="S33" s="56"/>
      <c r="U33" s="51"/>
      <c r="W33" s="57"/>
    </row>
    <row r="34" spans="2:23" x14ac:dyDescent="0.4">
      <c r="B34" s="45">
        <v>29</v>
      </c>
      <c r="C34" s="51" t="s">
        <v>35</v>
      </c>
      <c r="D34" s="45" t="s">
        <v>16</v>
      </c>
      <c r="E34" s="194"/>
      <c r="F34" s="45" t="s">
        <v>17</v>
      </c>
      <c r="G34" s="194"/>
      <c r="H34" s="46" t="s">
        <v>36</v>
      </c>
      <c r="I34" s="194"/>
      <c r="J34" s="46" t="s">
        <v>28</v>
      </c>
      <c r="K34" s="51"/>
      <c r="M34" s="56"/>
      <c r="N34" s="45" t="s">
        <v>17</v>
      </c>
      <c r="O34" s="56"/>
      <c r="Q34" s="56"/>
      <c r="R34" s="45" t="s">
        <v>17</v>
      </c>
      <c r="S34" s="56"/>
      <c r="U34" s="51"/>
      <c r="W34" s="57"/>
    </row>
    <row r="35" spans="2:23" x14ac:dyDescent="0.4">
      <c r="B35" s="45">
        <v>30</v>
      </c>
      <c r="C35" s="51" t="s">
        <v>35</v>
      </c>
      <c r="D35" s="45" t="s">
        <v>16</v>
      </c>
      <c r="E35" s="194"/>
      <c r="F35" s="45" t="s">
        <v>17</v>
      </c>
      <c r="G35" s="194"/>
      <c r="H35" s="46" t="s">
        <v>36</v>
      </c>
      <c r="I35" s="194"/>
      <c r="J35" s="46" t="s">
        <v>28</v>
      </c>
      <c r="K35" s="51"/>
      <c r="M35" s="56"/>
      <c r="N35" s="45" t="s">
        <v>17</v>
      </c>
      <c r="O35" s="56"/>
      <c r="Q35" s="56"/>
      <c r="R35" s="45" t="s">
        <v>17</v>
      </c>
      <c r="S35" s="56"/>
      <c r="U35" s="51"/>
      <c r="W35" s="57"/>
    </row>
    <row r="36" spans="2:23" x14ac:dyDescent="0.4">
      <c r="C36" s="195"/>
    </row>
    <row r="37" spans="2:23" x14ac:dyDescent="0.4">
      <c r="C37" s="46" t="s">
        <v>169</v>
      </c>
    </row>
    <row r="38" spans="2:23" x14ac:dyDescent="0.4">
      <c r="C38" s="46" t="s">
        <v>170</v>
      </c>
    </row>
    <row r="39" spans="2:23" x14ac:dyDescent="0.4">
      <c r="C39" s="46" t="s">
        <v>101</v>
      </c>
    </row>
    <row r="40" spans="2:23" x14ac:dyDescent="0.4">
      <c r="C40" s="46" t="s">
        <v>102</v>
      </c>
    </row>
    <row r="41" spans="2:23" x14ac:dyDescent="0.4">
      <c r="C41" s="47" t="s">
        <v>375</v>
      </c>
    </row>
    <row r="42" spans="2:23" x14ac:dyDescent="0.4">
      <c r="C42" s="47" t="s">
        <v>172</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Y99"/>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126</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17.25" customHeight="1" x14ac:dyDescent="0.4">
      <c r="B16" s="27" t="s">
        <v>116</v>
      </c>
      <c r="C16" s="27"/>
      <c r="D16" s="27"/>
    </row>
    <row r="17" spans="2:25" s="17" customFormat="1" ht="17.25" customHeight="1" x14ac:dyDescent="0.4">
      <c r="B17" s="27" t="s">
        <v>80</v>
      </c>
      <c r="C17" s="27"/>
      <c r="D17" s="27"/>
    </row>
    <row r="18" spans="2:25" s="17" customFormat="1" ht="17.25" customHeight="1" x14ac:dyDescent="0.4">
      <c r="B18" s="27"/>
      <c r="C18" s="27"/>
      <c r="D18" s="27"/>
    </row>
    <row r="19" spans="2:25" s="17" customFormat="1" ht="17.25" customHeight="1" x14ac:dyDescent="0.4">
      <c r="B19" s="27"/>
      <c r="C19" s="18" t="s">
        <v>19</v>
      </c>
      <c r="D19" s="18" t="s">
        <v>3</v>
      </c>
    </row>
    <row r="20" spans="2:25" s="17" customFormat="1" ht="17.25" customHeight="1" x14ac:dyDescent="0.4">
      <c r="B20" s="27"/>
      <c r="C20" s="18">
        <v>1</v>
      </c>
      <c r="D20" s="31" t="s">
        <v>69</v>
      </c>
    </row>
    <row r="21" spans="2:25" s="17" customFormat="1" ht="17.25" customHeight="1" x14ac:dyDescent="0.4">
      <c r="B21" s="27"/>
      <c r="C21" s="18">
        <v>2</v>
      </c>
      <c r="D21" s="31" t="s">
        <v>114</v>
      </c>
    </row>
    <row r="22" spans="2:25" s="17" customFormat="1" ht="17.25" customHeight="1" x14ac:dyDescent="0.4">
      <c r="B22" s="27"/>
      <c r="C22" s="18">
        <v>3</v>
      </c>
      <c r="D22" s="31" t="s">
        <v>115</v>
      </c>
    </row>
    <row r="23" spans="2:25" s="17" customFormat="1" ht="17.25" customHeight="1" x14ac:dyDescent="0.4">
      <c r="B23" s="27"/>
      <c r="C23" s="29"/>
      <c r="D23" s="27"/>
    </row>
    <row r="24" spans="2:25" s="17" customFormat="1" ht="20.25" customHeight="1" x14ac:dyDescent="0.4">
      <c r="B24" s="27" t="s">
        <v>125</v>
      </c>
      <c r="C24" s="28"/>
      <c r="D24" s="27"/>
    </row>
    <row r="25" spans="2:25" s="17" customFormat="1" ht="20.25" customHeight="1" x14ac:dyDescent="0.4">
      <c r="B25" s="27"/>
      <c r="C25" s="28"/>
      <c r="D25" s="27"/>
    </row>
    <row r="26" spans="2:25" s="17" customFormat="1" ht="17.25" customHeight="1" x14ac:dyDescent="0.4">
      <c r="B26" s="27" t="s">
        <v>117</v>
      </c>
      <c r="C26" s="27"/>
      <c r="D26" s="27"/>
    </row>
    <row r="27" spans="2:25" s="17" customFormat="1" ht="17.25" customHeight="1" x14ac:dyDescent="0.4">
      <c r="B27" s="27" t="s">
        <v>73</v>
      </c>
      <c r="C27" s="27"/>
      <c r="D27" s="27"/>
    </row>
    <row r="28" spans="2:25" s="17" customFormat="1" ht="17.25" customHeight="1" x14ac:dyDescent="0.4">
      <c r="B28" s="27"/>
      <c r="C28" s="27"/>
      <c r="D28" s="27"/>
      <c r="G28" s="32"/>
      <c r="H28" s="32"/>
      <c r="J28" s="32"/>
      <c r="K28" s="32"/>
      <c r="L28" s="32"/>
      <c r="M28" s="32"/>
      <c r="N28" s="32"/>
      <c r="O28" s="32"/>
      <c r="R28" s="32"/>
      <c r="S28" s="32"/>
      <c r="T28" s="32"/>
      <c r="W28" s="32"/>
      <c r="X28" s="32"/>
      <c r="Y28" s="32"/>
    </row>
    <row r="29" spans="2:25" s="17" customFormat="1" ht="17.25" customHeight="1" x14ac:dyDescent="0.4">
      <c r="B29" s="27"/>
      <c r="C29" s="18" t="s">
        <v>4</v>
      </c>
      <c r="D29" s="18" t="s">
        <v>5</v>
      </c>
      <c r="G29" s="32"/>
      <c r="H29" s="32"/>
      <c r="J29" s="32"/>
      <c r="K29" s="32"/>
      <c r="L29" s="32"/>
      <c r="M29" s="32"/>
      <c r="N29" s="32"/>
      <c r="O29" s="32"/>
      <c r="R29" s="32"/>
      <c r="S29" s="32"/>
      <c r="T29" s="32"/>
      <c r="W29" s="32"/>
      <c r="X29" s="32"/>
      <c r="Y29" s="32"/>
    </row>
    <row r="30" spans="2:25" s="17" customFormat="1" ht="17.25" customHeight="1" x14ac:dyDescent="0.4">
      <c r="B30" s="27"/>
      <c r="C30" s="18" t="s">
        <v>6</v>
      </c>
      <c r="D30" s="31" t="s">
        <v>74</v>
      </c>
      <c r="G30" s="32"/>
      <c r="H30" s="32"/>
      <c r="J30" s="32"/>
      <c r="K30" s="32"/>
      <c r="L30" s="32"/>
      <c r="M30" s="32"/>
      <c r="N30" s="32"/>
      <c r="O30" s="32"/>
      <c r="R30" s="32"/>
      <c r="S30" s="32"/>
      <c r="T30" s="32"/>
      <c r="W30" s="32"/>
      <c r="X30" s="32"/>
      <c r="Y30" s="32"/>
    </row>
    <row r="31" spans="2:25" s="17" customFormat="1" ht="17.25" customHeight="1" x14ac:dyDescent="0.4">
      <c r="B31" s="27"/>
      <c r="C31" s="18" t="s">
        <v>7</v>
      </c>
      <c r="D31" s="31" t="s">
        <v>75</v>
      </c>
      <c r="G31" s="32"/>
      <c r="H31" s="32"/>
      <c r="J31" s="32"/>
      <c r="K31" s="32"/>
      <c r="L31" s="32"/>
      <c r="M31" s="32"/>
      <c r="N31" s="32"/>
      <c r="O31" s="32"/>
      <c r="R31" s="32"/>
      <c r="S31" s="32"/>
      <c r="T31" s="32"/>
      <c r="W31" s="32"/>
      <c r="X31" s="32"/>
      <c r="Y31" s="32"/>
    </row>
    <row r="32" spans="2:25" s="17" customFormat="1" ht="17.25" customHeight="1" x14ac:dyDescent="0.4">
      <c r="B32" s="27"/>
      <c r="C32" s="18" t="s">
        <v>8</v>
      </c>
      <c r="D32" s="31" t="s">
        <v>76</v>
      </c>
      <c r="G32" s="32"/>
      <c r="H32" s="32"/>
      <c r="J32" s="32"/>
      <c r="K32" s="32"/>
      <c r="L32" s="32"/>
      <c r="M32" s="32"/>
      <c r="N32" s="32"/>
      <c r="O32" s="32"/>
      <c r="R32" s="32"/>
      <c r="S32" s="32"/>
      <c r="T32" s="32"/>
      <c r="W32" s="32"/>
      <c r="X32" s="32"/>
      <c r="Y32" s="32"/>
    </row>
    <row r="33" spans="2:51" s="17" customFormat="1" ht="17.25" customHeight="1" x14ac:dyDescent="0.4">
      <c r="B33" s="27"/>
      <c r="C33" s="18" t="s">
        <v>9</v>
      </c>
      <c r="D33" s="31" t="s">
        <v>85</v>
      </c>
      <c r="G33" s="32"/>
      <c r="H33" s="32"/>
      <c r="J33" s="32"/>
      <c r="K33" s="32"/>
      <c r="L33" s="32"/>
      <c r="M33" s="32"/>
      <c r="N33" s="32"/>
      <c r="O33" s="32"/>
      <c r="R33" s="32"/>
      <c r="S33" s="32"/>
      <c r="T33" s="32"/>
      <c r="W33" s="32"/>
      <c r="X33" s="32"/>
      <c r="Y33" s="32"/>
    </row>
    <row r="34" spans="2:51" s="17" customFormat="1" ht="17.25" customHeight="1" x14ac:dyDescent="0.4">
      <c r="B34" s="27"/>
      <c r="C34" s="27"/>
      <c r="D34" s="27"/>
      <c r="G34" s="32"/>
      <c r="H34" s="32"/>
      <c r="J34" s="32"/>
      <c r="K34" s="32"/>
      <c r="L34" s="32"/>
      <c r="M34" s="32"/>
      <c r="N34" s="32"/>
      <c r="O34" s="32"/>
      <c r="R34" s="32"/>
      <c r="S34" s="32"/>
      <c r="T34" s="32"/>
      <c r="W34" s="32"/>
      <c r="X34" s="32"/>
      <c r="Y34" s="32"/>
    </row>
    <row r="35" spans="2:51" s="17" customFormat="1" ht="17.25" customHeight="1" x14ac:dyDescent="0.4">
      <c r="B35" s="27"/>
      <c r="C35" s="33" t="s">
        <v>10</v>
      </c>
      <c r="D35" s="27"/>
      <c r="G35" s="32"/>
      <c r="H35" s="32"/>
      <c r="J35" s="32"/>
      <c r="K35" s="32"/>
      <c r="L35" s="32"/>
      <c r="M35" s="32"/>
      <c r="N35" s="32"/>
      <c r="O35" s="32"/>
      <c r="R35" s="32"/>
      <c r="S35" s="32"/>
      <c r="T35" s="32"/>
      <c r="W35" s="32"/>
      <c r="X35" s="32"/>
      <c r="Y35" s="32"/>
    </row>
    <row r="36" spans="2:51" s="17" customFormat="1" ht="17.25" customHeight="1" x14ac:dyDescent="0.4">
      <c r="C36" s="27" t="s">
        <v>77</v>
      </c>
      <c r="F36" s="33"/>
      <c r="G36" s="32"/>
      <c r="H36" s="32"/>
      <c r="J36" s="32"/>
      <c r="K36" s="32"/>
      <c r="L36" s="32"/>
      <c r="M36" s="32"/>
      <c r="N36" s="32"/>
      <c r="O36" s="32"/>
      <c r="R36" s="32"/>
      <c r="S36" s="32"/>
      <c r="T36" s="32"/>
      <c r="W36" s="32"/>
      <c r="X36" s="32"/>
      <c r="Y36" s="32"/>
    </row>
    <row r="37" spans="2:51" s="17" customFormat="1" ht="17.25" customHeight="1" x14ac:dyDescent="0.4">
      <c r="C37" s="27" t="s">
        <v>86</v>
      </c>
      <c r="F37" s="27"/>
      <c r="G37" s="32"/>
      <c r="H37" s="32"/>
      <c r="J37" s="32"/>
      <c r="K37" s="32"/>
      <c r="L37" s="32"/>
      <c r="M37" s="32"/>
      <c r="N37" s="32"/>
      <c r="O37" s="32"/>
      <c r="R37" s="32"/>
      <c r="S37" s="32"/>
      <c r="T37" s="32"/>
      <c r="W37" s="32"/>
      <c r="X37" s="32"/>
      <c r="Y37" s="32"/>
    </row>
    <row r="38" spans="2:51" s="17" customFormat="1" ht="17.25" customHeight="1" x14ac:dyDescent="0.4">
      <c r="B38" s="27"/>
      <c r="C38" s="27"/>
      <c r="D38" s="27"/>
      <c r="E38" s="33"/>
      <c r="F38" s="32"/>
      <c r="G38" s="32"/>
      <c r="H38" s="32"/>
      <c r="J38" s="32"/>
      <c r="K38" s="32"/>
      <c r="L38" s="32"/>
      <c r="M38" s="32"/>
      <c r="N38" s="32"/>
      <c r="O38" s="32"/>
      <c r="R38" s="32"/>
      <c r="S38" s="32"/>
      <c r="T38" s="32"/>
      <c r="W38" s="32"/>
      <c r="X38" s="32"/>
      <c r="Y38" s="32"/>
    </row>
    <row r="39" spans="2:51" s="17" customFormat="1" ht="17.25" customHeight="1" x14ac:dyDescent="0.4">
      <c r="B39" s="27" t="s">
        <v>118</v>
      </c>
      <c r="C39" s="27"/>
      <c r="D39" s="27"/>
    </row>
    <row r="40" spans="2:51" s="17" customFormat="1" ht="17.25" customHeight="1" x14ac:dyDescent="0.4">
      <c r="B40" s="27" t="s">
        <v>81</v>
      </c>
      <c r="C40" s="27"/>
      <c r="D40" s="27"/>
    </row>
    <row r="41" spans="2:51" s="17" customFormat="1" ht="17.25" customHeight="1" x14ac:dyDescent="0.4">
      <c r="B41" s="34" t="s">
        <v>82</v>
      </c>
      <c r="E41" s="32"/>
      <c r="F41" s="32"/>
      <c r="G41" s="32"/>
      <c r="H41" s="32"/>
      <c r="I41" s="32"/>
      <c r="J41" s="32"/>
      <c r="K41" s="32"/>
      <c r="L41" s="32"/>
      <c r="M41" s="32"/>
      <c r="N41" s="32"/>
      <c r="O41" s="32"/>
      <c r="P41" s="32"/>
      <c r="Q41" s="32"/>
      <c r="R41" s="32"/>
      <c r="S41" s="32"/>
      <c r="T41" s="32"/>
      <c r="U41" s="32"/>
      <c r="Y41" s="32"/>
      <c r="Z41" s="32"/>
      <c r="AA41" s="32"/>
      <c r="AB41" s="32"/>
      <c r="AD41" s="32"/>
      <c r="AE41" s="32"/>
      <c r="AF41" s="32"/>
      <c r="AG41" s="32"/>
      <c r="AH41" s="32"/>
      <c r="AI41" s="35"/>
      <c r="AJ41" s="32"/>
      <c r="AK41" s="32"/>
      <c r="AL41" s="32"/>
      <c r="AM41" s="32"/>
      <c r="AN41" s="32"/>
      <c r="AO41" s="32"/>
      <c r="AP41" s="32"/>
      <c r="AQ41" s="32"/>
      <c r="AR41" s="32"/>
      <c r="AS41" s="32"/>
      <c r="AT41" s="32"/>
      <c r="AU41" s="32"/>
      <c r="AV41" s="32"/>
      <c r="AW41" s="32"/>
      <c r="AX41" s="32"/>
      <c r="AY41" s="35"/>
    </row>
    <row r="42" spans="2:51" s="17" customFormat="1" ht="17.25" customHeight="1" x14ac:dyDescent="0.4"/>
    <row r="43" spans="2:51" s="17" customFormat="1" ht="17.25" customHeight="1" x14ac:dyDescent="0.4">
      <c r="B43" s="27" t="s">
        <v>119</v>
      </c>
      <c r="C43" s="27"/>
    </row>
    <row r="44" spans="2:51" s="17" customFormat="1" ht="17.25" customHeight="1" x14ac:dyDescent="0.4">
      <c r="B44" s="27"/>
      <c r="C44" s="27"/>
    </row>
    <row r="45" spans="2:51" s="17" customFormat="1" ht="17.25" customHeight="1" x14ac:dyDescent="0.4">
      <c r="B45" s="27" t="s">
        <v>120</v>
      </c>
      <c r="C45" s="27"/>
    </row>
    <row r="46" spans="2:51" s="17" customFormat="1" ht="17.25" customHeight="1" x14ac:dyDescent="0.4">
      <c r="B46" s="27" t="s">
        <v>110</v>
      </c>
      <c r="C46" s="27"/>
    </row>
    <row r="47" spans="2:51" s="17" customFormat="1" ht="17.25" customHeight="1" x14ac:dyDescent="0.4">
      <c r="B47" s="27"/>
      <c r="C47" s="27"/>
    </row>
    <row r="48" spans="2:51" s="17" customFormat="1" ht="17.25" customHeight="1" x14ac:dyDescent="0.4">
      <c r="B48" s="27" t="s">
        <v>121</v>
      </c>
      <c r="C48" s="27"/>
    </row>
    <row r="49" spans="2:4" s="17" customFormat="1" ht="17.25" customHeight="1" x14ac:dyDescent="0.4">
      <c r="B49" s="27" t="s">
        <v>78</v>
      </c>
      <c r="C49" s="27"/>
    </row>
    <row r="50" spans="2:4" s="17" customFormat="1" ht="17.25" customHeight="1" x14ac:dyDescent="0.4">
      <c r="B50" s="27"/>
      <c r="C50" s="27"/>
    </row>
    <row r="51" spans="2:4" s="17" customFormat="1" ht="17.25" customHeight="1" x14ac:dyDescent="0.4">
      <c r="B51" s="27" t="s">
        <v>122</v>
      </c>
      <c r="C51" s="27"/>
      <c r="D51" s="27"/>
    </row>
    <row r="52" spans="2:4" s="17" customFormat="1" ht="17.25" customHeight="1" x14ac:dyDescent="0.4">
      <c r="B52" s="27"/>
      <c r="C52" s="27"/>
      <c r="D52" s="27"/>
    </row>
    <row r="53" spans="2:4" s="17" customFormat="1" ht="17.25" customHeight="1" x14ac:dyDescent="0.4">
      <c r="B53" s="17" t="s">
        <v>123</v>
      </c>
      <c r="D53" s="27"/>
    </row>
    <row r="54" spans="2:4" s="17" customFormat="1" ht="17.25" customHeight="1" x14ac:dyDescent="0.4">
      <c r="B54" s="17" t="s">
        <v>79</v>
      </c>
      <c r="D54" s="27"/>
    </row>
    <row r="55" spans="2:4" s="17" customFormat="1" ht="17.25" customHeight="1" x14ac:dyDescent="0.4">
      <c r="B55" s="17" t="s">
        <v>111</v>
      </c>
    </row>
    <row r="56" spans="2:4" s="17" customFormat="1" ht="17.25" customHeight="1" x14ac:dyDescent="0.4"/>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36EB7-4D1C-497D-9694-A5A1F9073C90}">
  <sheetPr>
    <pageSetUpPr fitToPage="1"/>
  </sheetPr>
  <dimension ref="B1:BS73"/>
  <sheetViews>
    <sheetView workbookViewId="0"/>
  </sheetViews>
  <sheetFormatPr defaultColWidth="9" defaultRowHeight="18.75" x14ac:dyDescent="0.4"/>
  <cols>
    <col min="1" max="1" width="1.875" style="16" customWidth="1"/>
    <col min="2" max="3" width="9" style="16"/>
    <col min="4" max="4" width="45.625" style="16" customWidth="1"/>
    <col min="5" max="16384" width="9" style="16"/>
  </cols>
  <sheetData>
    <row r="1" spans="2:11" x14ac:dyDescent="0.4">
      <c r="B1" s="16" t="s">
        <v>71</v>
      </c>
      <c r="D1" s="27"/>
      <c r="E1" s="27"/>
      <c r="F1" s="27"/>
    </row>
    <row r="2" spans="2:11" s="17" customFormat="1" ht="20.25" customHeight="1" x14ac:dyDescent="0.4">
      <c r="B2" s="28" t="s">
        <v>377</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174</v>
      </c>
      <c r="C16" s="28"/>
      <c r="D16" s="27"/>
    </row>
    <row r="17" spans="2:25" s="17" customFormat="1" ht="20.25" customHeight="1" x14ac:dyDescent="0.4">
      <c r="B17" s="28"/>
      <c r="C17" s="28"/>
      <c r="D17" s="27"/>
    </row>
    <row r="18" spans="2:25" s="17" customFormat="1" ht="20.25" customHeight="1" x14ac:dyDescent="0.4">
      <c r="B18" s="27" t="s">
        <v>175</v>
      </c>
      <c r="C18" s="28"/>
      <c r="D18" s="27"/>
    </row>
    <row r="19" spans="2:25" s="17" customFormat="1" ht="20.25" customHeight="1" x14ac:dyDescent="0.4">
      <c r="B19" s="28"/>
      <c r="C19" s="28"/>
      <c r="D19" s="27"/>
    </row>
    <row r="20" spans="2:25" s="17" customFormat="1" ht="17.25" customHeight="1" x14ac:dyDescent="0.4">
      <c r="B20" s="27" t="s">
        <v>176</v>
      </c>
      <c r="C20" s="27"/>
      <c r="D20" s="27"/>
    </row>
    <row r="21" spans="2:25" s="17" customFormat="1" ht="17.25" customHeight="1" x14ac:dyDescent="0.4">
      <c r="B21" s="27" t="s">
        <v>177</v>
      </c>
      <c r="C21" s="27"/>
      <c r="D21" s="27"/>
    </row>
    <row r="22" spans="2:25" s="17" customFormat="1" ht="17.25" customHeight="1" x14ac:dyDescent="0.4">
      <c r="B22" s="27"/>
      <c r="C22" s="27"/>
      <c r="D22" s="27"/>
    </row>
    <row r="23" spans="2:25" s="17" customFormat="1" ht="17.25" customHeight="1" x14ac:dyDescent="0.4">
      <c r="B23" s="27"/>
      <c r="C23" s="18" t="s">
        <v>19</v>
      </c>
      <c r="D23" s="18" t="s">
        <v>3</v>
      </c>
    </row>
    <row r="24" spans="2:25" s="17" customFormat="1" ht="17.25" customHeight="1" x14ac:dyDescent="0.4">
      <c r="B24" s="27"/>
      <c r="C24" s="18">
        <v>1</v>
      </c>
      <c r="D24" s="31" t="s">
        <v>69</v>
      </c>
    </row>
    <row r="25" spans="2:25" s="17" customFormat="1" ht="17.25" customHeight="1" x14ac:dyDescent="0.4">
      <c r="B25" s="27"/>
      <c r="C25" s="18">
        <v>2</v>
      </c>
      <c r="D25" s="31" t="s">
        <v>153</v>
      </c>
    </row>
    <row r="26" spans="2:25" s="17" customFormat="1" ht="17.25" customHeight="1" x14ac:dyDescent="0.4">
      <c r="B26" s="27"/>
      <c r="C26" s="18">
        <v>3</v>
      </c>
      <c r="D26" s="31" t="s">
        <v>155</v>
      </c>
    </row>
    <row r="27" spans="2:25" s="17" customFormat="1" ht="17.25" customHeight="1" x14ac:dyDescent="0.4">
      <c r="B27" s="27"/>
      <c r="C27" s="18">
        <v>4</v>
      </c>
      <c r="D27" s="31" t="s">
        <v>154</v>
      </c>
    </row>
    <row r="28" spans="2:25" s="17" customFormat="1" ht="17.25" customHeight="1" x14ac:dyDescent="0.4">
      <c r="B28" s="27"/>
      <c r="C28" s="18">
        <v>5</v>
      </c>
      <c r="D28" s="31" t="s">
        <v>156</v>
      </c>
    </row>
    <row r="29" spans="2:25" s="17" customFormat="1" ht="17.25" customHeight="1" x14ac:dyDescent="0.4">
      <c r="B29" s="27"/>
      <c r="C29" s="29"/>
      <c r="D29" s="27"/>
    </row>
    <row r="30" spans="2:25" s="17" customFormat="1" ht="17.25" customHeight="1" x14ac:dyDescent="0.4">
      <c r="B30" s="27" t="s">
        <v>178</v>
      </c>
      <c r="C30" s="27"/>
      <c r="D30" s="27"/>
    </row>
    <row r="31" spans="2:25" s="17" customFormat="1" ht="17.25" customHeight="1" x14ac:dyDescent="0.4">
      <c r="B31" s="27" t="s">
        <v>73</v>
      </c>
      <c r="C31" s="27"/>
      <c r="D31" s="27"/>
    </row>
    <row r="32" spans="2:25" s="17" customFormat="1" ht="17.25" customHeight="1" x14ac:dyDescent="0.4">
      <c r="B32" s="27"/>
      <c r="C32" s="27"/>
      <c r="D32" s="27"/>
      <c r="G32" s="32"/>
      <c r="H32" s="32"/>
      <c r="J32" s="32"/>
      <c r="K32" s="32"/>
      <c r="L32" s="32"/>
      <c r="M32" s="32"/>
      <c r="N32" s="32"/>
      <c r="O32" s="32"/>
      <c r="R32" s="32"/>
      <c r="S32" s="32"/>
      <c r="T32" s="32"/>
      <c r="W32" s="32"/>
      <c r="X32" s="32"/>
      <c r="Y32" s="32"/>
    </row>
    <row r="33" spans="2:51" s="17" customFormat="1" ht="17.25" customHeight="1" x14ac:dyDescent="0.4">
      <c r="B33" s="27"/>
      <c r="C33" s="18" t="s">
        <v>4</v>
      </c>
      <c r="D33" s="18" t="s">
        <v>5</v>
      </c>
      <c r="G33" s="32"/>
      <c r="H33" s="32"/>
      <c r="J33" s="32"/>
      <c r="K33" s="32"/>
      <c r="L33" s="32"/>
      <c r="M33" s="32"/>
      <c r="N33" s="32"/>
      <c r="O33" s="32"/>
      <c r="R33" s="32"/>
      <c r="S33" s="32"/>
      <c r="T33" s="32"/>
      <c r="W33" s="32"/>
      <c r="X33" s="32"/>
      <c r="Y33" s="32"/>
    </row>
    <row r="34" spans="2:51" s="17" customFormat="1" ht="17.25" customHeight="1" x14ac:dyDescent="0.4">
      <c r="B34" s="27"/>
      <c r="C34" s="18" t="s">
        <v>6</v>
      </c>
      <c r="D34" s="31" t="s">
        <v>74</v>
      </c>
      <c r="G34" s="32"/>
      <c r="H34" s="32"/>
      <c r="J34" s="32"/>
      <c r="K34" s="32"/>
      <c r="L34" s="32"/>
      <c r="M34" s="32"/>
      <c r="N34" s="32"/>
      <c r="O34" s="32"/>
      <c r="R34" s="32"/>
      <c r="S34" s="32"/>
      <c r="T34" s="32"/>
      <c r="W34" s="32"/>
      <c r="X34" s="32"/>
      <c r="Y34" s="32"/>
    </row>
    <row r="35" spans="2:51" s="17" customFormat="1" ht="17.25" customHeight="1" x14ac:dyDescent="0.4">
      <c r="B35" s="27"/>
      <c r="C35" s="18" t="s">
        <v>7</v>
      </c>
      <c r="D35" s="31" t="s">
        <v>75</v>
      </c>
      <c r="G35" s="32"/>
      <c r="H35" s="32"/>
      <c r="J35" s="32"/>
      <c r="K35" s="32"/>
      <c r="L35" s="32"/>
      <c r="M35" s="32"/>
      <c r="N35" s="32"/>
      <c r="O35" s="32"/>
      <c r="R35" s="32"/>
      <c r="S35" s="32"/>
      <c r="T35" s="32"/>
      <c r="W35" s="32"/>
      <c r="X35" s="32"/>
      <c r="Y35" s="32"/>
    </row>
    <row r="36" spans="2:51" s="17" customFormat="1" ht="17.25" customHeight="1" x14ac:dyDescent="0.4">
      <c r="B36" s="27"/>
      <c r="C36" s="18" t="s">
        <v>8</v>
      </c>
      <c r="D36" s="31" t="s">
        <v>76</v>
      </c>
      <c r="G36" s="32"/>
      <c r="H36" s="32"/>
      <c r="J36" s="32"/>
      <c r="K36" s="32"/>
      <c r="L36" s="32"/>
      <c r="M36" s="32"/>
      <c r="N36" s="32"/>
      <c r="O36" s="32"/>
      <c r="R36" s="32"/>
      <c r="S36" s="32"/>
      <c r="T36" s="32"/>
      <c r="W36" s="32"/>
      <c r="X36" s="32"/>
      <c r="Y36" s="32"/>
    </row>
    <row r="37" spans="2:51" s="17" customFormat="1" ht="17.25" customHeight="1" x14ac:dyDescent="0.4">
      <c r="B37" s="27"/>
      <c r="C37" s="18" t="s">
        <v>9</v>
      </c>
      <c r="D37" s="31" t="s">
        <v>85</v>
      </c>
      <c r="G37" s="32"/>
      <c r="H37" s="32"/>
      <c r="J37" s="32"/>
      <c r="K37" s="32"/>
      <c r="L37" s="32"/>
      <c r="M37" s="32"/>
      <c r="N37" s="32"/>
      <c r="O37" s="32"/>
      <c r="R37" s="32"/>
      <c r="S37" s="32"/>
      <c r="T37" s="32"/>
      <c r="W37" s="32"/>
      <c r="X37" s="32"/>
      <c r="Y37" s="32"/>
    </row>
    <row r="38" spans="2:51" s="17" customFormat="1" ht="17.25" customHeight="1" x14ac:dyDescent="0.4">
      <c r="B38" s="27"/>
      <c r="C38" s="27"/>
      <c r="D38" s="27"/>
      <c r="G38" s="32"/>
      <c r="H38" s="32"/>
      <c r="J38" s="32"/>
      <c r="K38" s="32"/>
      <c r="L38" s="32"/>
      <c r="M38" s="32"/>
      <c r="N38" s="32"/>
      <c r="O38" s="32"/>
      <c r="R38" s="32"/>
      <c r="S38" s="32"/>
      <c r="T38" s="32"/>
      <c r="W38" s="32"/>
      <c r="X38" s="32"/>
      <c r="Y38" s="32"/>
    </row>
    <row r="39" spans="2:51" s="17" customFormat="1" ht="17.25" customHeight="1" x14ac:dyDescent="0.4">
      <c r="B39" s="27"/>
      <c r="C39" s="33" t="s">
        <v>10</v>
      </c>
      <c r="D39" s="27"/>
      <c r="G39" s="32"/>
      <c r="H39" s="32"/>
      <c r="J39" s="32"/>
      <c r="K39" s="32"/>
      <c r="L39" s="32"/>
      <c r="M39" s="32"/>
      <c r="N39" s="32"/>
      <c r="O39" s="32"/>
      <c r="R39" s="32"/>
      <c r="S39" s="32"/>
      <c r="T39" s="32"/>
      <c r="W39" s="32"/>
      <c r="X39" s="32"/>
      <c r="Y39" s="32"/>
    </row>
    <row r="40" spans="2:51" s="17" customFormat="1" ht="17.25" customHeight="1" x14ac:dyDescent="0.4">
      <c r="C40" s="27" t="s">
        <v>77</v>
      </c>
      <c r="F40" s="33"/>
      <c r="G40" s="32"/>
      <c r="H40" s="32"/>
      <c r="J40" s="32"/>
      <c r="K40" s="32"/>
      <c r="L40" s="32"/>
      <c r="M40" s="32"/>
      <c r="N40" s="32"/>
      <c r="O40" s="32"/>
      <c r="R40" s="32"/>
      <c r="S40" s="32"/>
      <c r="T40" s="32"/>
      <c r="W40" s="32"/>
      <c r="X40" s="32"/>
      <c r="Y40" s="32"/>
    </row>
    <row r="41" spans="2:51" s="17" customFormat="1" ht="17.25" customHeight="1" x14ac:dyDescent="0.4">
      <c r="C41" s="27" t="s">
        <v>86</v>
      </c>
      <c r="F41" s="27"/>
      <c r="G41" s="32"/>
      <c r="H41" s="32"/>
      <c r="J41" s="32"/>
      <c r="K41" s="32"/>
      <c r="L41" s="32"/>
      <c r="M41" s="32"/>
      <c r="N41" s="32"/>
      <c r="O41" s="32"/>
      <c r="R41" s="32"/>
      <c r="S41" s="32"/>
      <c r="T41" s="32"/>
      <c r="W41" s="32"/>
      <c r="X41" s="32"/>
      <c r="Y41" s="32"/>
    </row>
    <row r="42" spans="2:51" s="17" customFormat="1" ht="17.25" customHeight="1" x14ac:dyDescent="0.4">
      <c r="B42" s="27"/>
      <c r="C42" s="27"/>
      <c r="D42" s="27"/>
      <c r="E42" s="33"/>
      <c r="F42" s="32"/>
      <c r="G42" s="32"/>
      <c r="H42" s="32"/>
      <c r="J42" s="32"/>
      <c r="K42" s="32"/>
      <c r="L42" s="32"/>
      <c r="M42" s="32"/>
      <c r="N42" s="32"/>
      <c r="O42" s="32"/>
      <c r="R42" s="32"/>
      <c r="S42" s="32"/>
      <c r="T42" s="32"/>
      <c r="W42" s="32"/>
      <c r="X42" s="32"/>
      <c r="Y42" s="32"/>
    </row>
    <row r="43" spans="2:51" s="17" customFormat="1" ht="17.25" customHeight="1" x14ac:dyDescent="0.4">
      <c r="B43" s="27" t="s">
        <v>179</v>
      </c>
      <c r="C43" s="27"/>
      <c r="D43" s="27"/>
    </row>
    <row r="44" spans="2:51" s="17" customFormat="1" ht="17.25" customHeight="1" x14ac:dyDescent="0.4">
      <c r="B44" s="27" t="s">
        <v>180</v>
      </c>
      <c r="C44" s="27"/>
      <c r="D44" s="27"/>
    </row>
    <row r="45" spans="2:51" s="17" customFormat="1" ht="17.25" customHeight="1" x14ac:dyDescent="0.4">
      <c r="B45" s="34" t="s">
        <v>181</v>
      </c>
      <c r="E45" s="32"/>
      <c r="F45" s="32"/>
      <c r="G45" s="32"/>
      <c r="H45" s="32"/>
      <c r="I45" s="32"/>
      <c r="J45" s="32"/>
      <c r="K45" s="32"/>
      <c r="L45" s="32"/>
      <c r="M45" s="32"/>
      <c r="N45" s="32"/>
      <c r="O45" s="32"/>
      <c r="P45" s="32"/>
      <c r="Q45" s="32"/>
      <c r="R45" s="32"/>
      <c r="S45" s="32"/>
      <c r="T45" s="32"/>
      <c r="U45" s="32"/>
      <c r="Y45" s="32"/>
      <c r="Z45" s="32"/>
      <c r="AA45" s="32"/>
      <c r="AB45" s="32"/>
      <c r="AD45" s="32"/>
      <c r="AE45" s="32"/>
      <c r="AF45" s="32"/>
      <c r="AG45" s="32"/>
      <c r="AH45" s="32"/>
      <c r="AI45" s="35"/>
      <c r="AJ45" s="32"/>
      <c r="AK45" s="32"/>
      <c r="AL45" s="32"/>
      <c r="AM45" s="32"/>
      <c r="AN45" s="32"/>
      <c r="AO45" s="32"/>
      <c r="AP45" s="32"/>
      <c r="AQ45" s="32"/>
      <c r="AR45" s="32"/>
      <c r="AS45" s="32"/>
      <c r="AT45" s="32"/>
      <c r="AU45" s="32"/>
      <c r="AV45" s="32"/>
      <c r="AW45" s="32"/>
      <c r="AX45" s="32"/>
      <c r="AY45" s="35"/>
    </row>
    <row r="46" spans="2:51" s="17" customFormat="1" ht="17.25" customHeight="1" x14ac:dyDescent="0.4"/>
    <row r="47" spans="2:51" s="17" customFormat="1" ht="17.25" customHeight="1" x14ac:dyDescent="0.4">
      <c r="B47" s="27" t="s">
        <v>182</v>
      </c>
      <c r="C47" s="27"/>
    </row>
    <row r="48" spans="2:51" s="17" customFormat="1" ht="17.25" customHeight="1" x14ac:dyDescent="0.4">
      <c r="B48" s="27"/>
      <c r="C48" s="27"/>
    </row>
    <row r="49" spans="2:54" s="17" customFormat="1" ht="17.25" customHeight="1" x14ac:dyDescent="0.4">
      <c r="B49" s="27" t="s">
        <v>183</v>
      </c>
      <c r="C49" s="27"/>
    </row>
    <row r="50" spans="2:54" s="17" customFormat="1" ht="17.25" customHeight="1" x14ac:dyDescent="0.4">
      <c r="B50" s="27" t="s">
        <v>110</v>
      </c>
      <c r="C50" s="27"/>
    </row>
    <row r="51" spans="2:54" s="17" customFormat="1" ht="17.25" customHeight="1" x14ac:dyDescent="0.4">
      <c r="B51" s="27"/>
      <c r="C51" s="27"/>
    </row>
    <row r="52" spans="2:54" s="17" customFormat="1" ht="17.25" customHeight="1" x14ac:dyDescent="0.4">
      <c r="B52" s="27" t="s">
        <v>184</v>
      </c>
      <c r="C52" s="27"/>
    </row>
    <row r="53" spans="2:54" s="17" customFormat="1" ht="17.25" customHeight="1" x14ac:dyDescent="0.4">
      <c r="B53" s="27" t="s">
        <v>78</v>
      </c>
      <c r="C53" s="27"/>
    </row>
    <row r="54" spans="2:54" s="17" customFormat="1" ht="17.25" customHeight="1" x14ac:dyDescent="0.4">
      <c r="B54" s="27"/>
      <c r="C54" s="27"/>
    </row>
    <row r="55" spans="2:54" s="17" customFormat="1" ht="17.25" customHeight="1" x14ac:dyDescent="0.4">
      <c r="B55" s="27" t="s">
        <v>185</v>
      </c>
      <c r="C55" s="27"/>
      <c r="D55" s="27"/>
    </row>
    <row r="56" spans="2:54" s="17" customFormat="1" ht="17.25" customHeight="1" x14ac:dyDescent="0.4">
      <c r="B56" s="27"/>
      <c r="C56" s="27"/>
      <c r="D56" s="27"/>
    </row>
    <row r="57" spans="2:54" s="17" customFormat="1" ht="17.25" customHeight="1" x14ac:dyDescent="0.4">
      <c r="B57" s="17" t="s">
        <v>186</v>
      </c>
      <c r="D57" s="27"/>
    </row>
    <row r="58" spans="2:54" s="17" customFormat="1" ht="17.25" customHeight="1" x14ac:dyDescent="0.4">
      <c r="B58" s="17" t="s">
        <v>79</v>
      </c>
      <c r="D58" s="27"/>
    </row>
    <row r="59" spans="2:54" s="17" customFormat="1" ht="17.25" customHeight="1" x14ac:dyDescent="0.4">
      <c r="B59" s="17" t="s">
        <v>111</v>
      </c>
      <c r="D59" s="27"/>
    </row>
    <row r="60" spans="2:54" s="17" customFormat="1" ht="17.25" customHeight="1" x14ac:dyDescent="0.4"/>
    <row r="61" spans="2:54" s="17" customFormat="1" ht="17.25" customHeight="1" x14ac:dyDescent="0.4">
      <c r="B61" s="17" t="s">
        <v>187</v>
      </c>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row>
    <row r="62" spans="2:54" s="17" customFormat="1" ht="17.25" customHeight="1" x14ac:dyDescent="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row>
    <row r="63" spans="2:54" s="17" customFormat="1" ht="17.25" customHeight="1" x14ac:dyDescent="0.4">
      <c r="B63" s="17" t="s">
        <v>188</v>
      </c>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row>
    <row r="64" spans="2:54" s="17" customFormat="1" ht="17.25" customHeight="1" x14ac:dyDescent="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row>
    <row r="65" spans="2:71" s="17" customFormat="1" ht="17.25" customHeight="1" x14ac:dyDescent="0.2">
      <c r="B65" s="17" t="s">
        <v>189</v>
      </c>
      <c r="BL65" s="205"/>
      <c r="BM65" s="206"/>
      <c r="BN65" s="205"/>
      <c r="BO65" s="205"/>
      <c r="BP65" s="205"/>
      <c r="BQ65" s="207"/>
      <c r="BR65" s="208"/>
      <c r="BS65" s="208"/>
    </row>
    <row r="66" spans="2:71" s="17" customFormat="1" ht="17.25" customHeight="1" x14ac:dyDescent="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row>
    <row r="67" spans="2:71" s="17" customFormat="1" ht="17.25" customHeight="1" x14ac:dyDescent="0.4">
      <c r="B67" s="17" t="s">
        <v>378</v>
      </c>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row>
    <row r="68" spans="2:71" s="17" customFormat="1" ht="17.25" customHeight="1" x14ac:dyDescent="0.4">
      <c r="B68" s="17" t="s">
        <v>379</v>
      </c>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row>
    <row r="69" spans="2:71" s="17" customFormat="1" ht="17.25" customHeight="1" x14ac:dyDescent="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row>
    <row r="70" spans="2:71" ht="17.25" customHeight="1" x14ac:dyDescent="0.4">
      <c r="B70" s="16" t="s">
        <v>190</v>
      </c>
    </row>
    <row r="71" spans="2:71" ht="17.25" customHeight="1" x14ac:dyDescent="0.4">
      <c r="B71" s="17" t="s">
        <v>380</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C3B2-150A-4B45-A6E9-A06350083D9B}">
  <sheetPr>
    <pageSetUpPr fitToPage="1"/>
  </sheetPr>
  <dimension ref="B1:BU74"/>
  <sheetViews>
    <sheetView showGridLines="0" view="pageBreakPreview" zoomScaleNormal="70" zoomScaleSheetLayoutView="100" workbookViewId="0"/>
  </sheetViews>
  <sheetFormatPr defaultColWidth="4.375" defaultRowHeight="20.25" customHeight="1" x14ac:dyDescent="0.4"/>
  <cols>
    <col min="1" max="1" width="1.625" style="1" customWidth="1"/>
    <col min="2" max="5" width="5.75" style="1" customWidth="1"/>
    <col min="6" max="6" width="16.5" style="1" hidden="1" customWidth="1"/>
    <col min="7" max="58" width="5.625" style="1" customWidth="1"/>
    <col min="59" max="16384" width="4.375" style="1"/>
  </cols>
  <sheetData>
    <row r="1" spans="2:64" s="6" customFormat="1" ht="20.25" customHeight="1" x14ac:dyDescent="0.4">
      <c r="C1" s="5" t="s">
        <v>133</v>
      </c>
      <c r="D1" s="5"/>
      <c r="E1" s="5"/>
      <c r="F1" s="5"/>
      <c r="G1" s="5"/>
      <c r="H1" s="7" t="s">
        <v>0</v>
      </c>
      <c r="J1" s="7"/>
      <c r="L1" s="5"/>
      <c r="M1" s="5"/>
      <c r="N1" s="5"/>
      <c r="O1" s="5"/>
      <c r="P1" s="5"/>
      <c r="Q1" s="5"/>
      <c r="R1" s="5"/>
      <c r="AM1" s="134"/>
      <c r="AN1" s="9"/>
      <c r="AO1" s="9" t="s">
        <v>29</v>
      </c>
      <c r="AP1" s="424" t="s">
        <v>381</v>
      </c>
      <c r="AQ1" s="425"/>
      <c r="AR1" s="425"/>
      <c r="AS1" s="425"/>
      <c r="AT1" s="425"/>
      <c r="AU1" s="425"/>
      <c r="AV1" s="425"/>
      <c r="AW1" s="425"/>
      <c r="AX1" s="425"/>
      <c r="AY1" s="425"/>
      <c r="AZ1" s="425"/>
      <c r="BA1" s="425"/>
      <c r="BB1" s="425"/>
      <c r="BC1" s="425"/>
      <c r="BD1" s="425"/>
      <c r="BE1" s="425"/>
      <c r="BF1" s="9" t="s">
        <v>2</v>
      </c>
    </row>
    <row r="2" spans="2:64" s="6" customFormat="1" ht="20.25" customHeight="1" x14ac:dyDescent="0.4">
      <c r="C2" s="5"/>
      <c r="D2" s="5"/>
      <c r="E2" s="5"/>
      <c r="F2" s="5"/>
      <c r="G2" s="5"/>
      <c r="J2" s="7"/>
      <c r="L2" s="5"/>
      <c r="M2" s="5"/>
      <c r="N2" s="5"/>
      <c r="O2" s="5"/>
      <c r="P2" s="5"/>
      <c r="Q2" s="5"/>
      <c r="R2" s="5"/>
      <c r="Y2" s="9" t="s">
        <v>26</v>
      </c>
      <c r="Z2" s="311">
        <v>6</v>
      </c>
      <c r="AA2" s="311"/>
      <c r="AB2" s="9" t="s">
        <v>27</v>
      </c>
      <c r="AC2" s="312">
        <f>IF(Z2=0,"",YEAR(DATE(2018+Z2,1,1)))</f>
        <v>2024</v>
      </c>
      <c r="AD2" s="312"/>
      <c r="AE2" s="8" t="s">
        <v>28</v>
      </c>
      <c r="AF2" s="8" t="s">
        <v>1</v>
      </c>
      <c r="AG2" s="311">
        <v>4</v>
      </c>
      <c r="AH2" s="311"/>
      <c r="AI2" s="8" t="s">
        <v>23</v>
      </c>
      <c r="AM2" s="134"/>
      <c r="AN2" s="9"/>
      <c r="AO2" s="9" t="s">
        <v>30</v>
      </c>
      <c r="AP2" s="311" t="s">
        <v>135</v>
      </c>
      <c r="AQ2" s="311"/>
      <c r="AR2" s="311"/>
      <c r="AS2" s="311"/>
      <c r="AT2" s="311"/>
      <c r="AU2" s="311"/>
      <c r="AV2" s="311"/>
      <c r="AW2" s="311"/>
      <c r="AX2" s="311"/>
      <c r="AY2" s="311"/>
      <c r="AZ2" s="311"/>
      <c r="BA2" s="311"/>
      <c r="BB2" s="311"/>
      <c r="BC2" s="311"/>
      <c r="BD2" s="311"/>
      <c r="BE2" s="311"/>
      <c r="BF2" s="9" t="s">
        <v>2</v>
      </c>
    </row>
    <row r="3" spans="2:64" s="8" customFormat="1" ht="20.25" customHeight="1" x14ac:dyDescent="0.4">
      <c r="G3" s="7"/>
      <c r="J3" s="7"/>
      <c r="L3" s="9"/>
      <c r="M3" s="9"/>
      <c r="N3" s="9"/>
      <c r="O3" s="9"/>
      <c r="P3" s="9"/>
      <c r="Q3" s="9"/>
      <c r="R3" s="9"/>
      <c r="Z3" s="12"/>
      <c r="AA3" s="12"/>
      <c r="AB3" s="12"/>
      <c r="AC3" s="13"/>
      <c r="AD3" s="12"/>
      <c r="BA3" s="14" t="s">
        <v>20</v>
      </c>
      <c r="BB3" s="313" t="s">
        <v>103</v>
      </c>
      <c r="BC3" s="314"/>
      <c r="BD3" s="314"/>
      <c r="BE3" s="315"/>
      <c r="BF3" s="9"/>
    </row>
    <row r="4" spans="2:64" s="8" customFormat="1" ht="18.75" x14ac:dyDescent="0.4">
      <c r="G4" s="7"/>
      <c r="J4" s="7"/>
      <c r="L4" s="9"/>
      <c r="M4" s="9"/>
      <c r="N4" s="9"/>
      <c r="O4" s="9"/>
      <c r="P4" s="9"/>
      <c r="Q4" s="9"/>
      <c r="R4" s="9"/>
      <c r="Z4" s="94"/>
      <c r="AA4" s="94"/>
      <c r="AG4" s="6"/>
      <c r="AH4" s="6"/>
      <c r="AI4" s="6"/>
      <c r="AJ4" s="6"/>
      <c r="AK4" s="6"/>
      <c r="AL4" s="6"/>
      <c r="AM4" s="6"/>
      <c r="AN4" s="6"/>
      <c r="AO4" s="6"/>
      <c r="AP4" s="6"/>
      <c r="AQ4" s="6"/>
      <c r="AR4" s="6"/>
      <c r="AS4" s="6"/>
      <c r="AT4" s="6"/>
      <c r="AU4" s="6"/>
      <c r="AV4" s="6"/>
      <c r="AW4" s="6"/>
      <c r="AX4" s="6"/>
      <c r="AY4" s="6"/>
      <c r="AZ4" s="6"/>
      <c r="BA4" s="14" t="s">
        <v>105</v>
      </c>
      <c r="BB4" s="313" t="s">
        <v>104</v>
      </c>
      <c r="BC4" s="314"/>
      <c r="BD4" s="314"/>
      <c r="BE4" s="315"/>
      <c r="BF4" s="15"/>
    </row>
    <row r="5" spans="2:64" s="8" customFormat="1" ht="6.75" customHeight="1" x14ac:dyDescent="0.4">
      <c r="C5" s="6"/>
      <c r="D5" s="6"/>
      <c r="E5" s="6"/>
      <c r="F5" s="6"/>
      <c r="G5" s="5"/>
      <c r="H5" s="6"/>
      <c r="I5" s="6"/>
      <c r="J5" s="5"/>
      <c r="K5" s="6"/>
      <c r="L5" s="15"/>
      <c r="M5" s="15"/>
      <c r="N5" s="15"/>
      <c r="O5" s="15"/>
      <c r="P5" s="15"/>
      <c r="Q5" s="15"/>
      <c r="R5" s="15"/>
      <c r="S5" s="6"/>
      <c r="T5" s="6"/>
      <c r="U5" s="6"/>
      <c r="V5" s="6"/>
      <c r="W5" s="6"/>
      <c r="X5" s="6"/>
      <c r="Y5" s="6"/>
      <c r="Z5" s="24"/>
      <c r="AA5" s="24"/>
      <c r="AB5" s="6"/>
      <c r="AC5" s="6"/>
      <c r="AD5" s="6"/>
      <c r="AE5" s="6"/>
      <c r="AG5" s="6"/>
      <c r="AH5" s="6"/>
      <c r="AI5" s="6"/>
      <c r="AJ5" s="6"/>
      <c r="AK5" s="6"/>
      <c r="AL5" s="6"/>
      <c r="AM5" s="6"/>
      <c r="AN5" s="6"/>
      <c r="AO5" s="6"/>
      <c r="AP5" s="6"/>
      <c r="AQ5" s="6"/>
      <c r="AR5" s="6"/>
      <c r="AS5" s="6"/>
      <c r="AT5" s="6"/>
      <c r="AU5" s="6"/>
      <c r="AV5" s="6"/>
      <c r="AW5" s="6"/>
      <c r="AX5" s="6"/>
      <c r="AY5" s="6"/>
      <c r="AZ5" s="6"/>
      <c r="BA5" s="6"/>
      <c r="BB5" s="6"/>
      <c r="BC5" s="6"/>
      <c r="BD5" s="6"/>
      <c r="BE5" s="15"/>
      <c r="BF5" s="15"/>
    </row>
    <row r="6" spans="2:64" s="8" customFormat="1" ht="20.25" customHeight="1" x14ac:dyDescent="0.4">
      <c r="C6" s="6"/>
      <c r="D6" s="6"/>
      <c r="E6" s="6"/>
      <c r="F6" s="6"/>
      <c r="G6" s="5"/>
      <c r="H6" s="6"/>
      <c r="I6" s="6"/>
      <c r="J6" s="5"/>
      <c r="K6" s="6"/>
      <c r="L6" s="15"/>
      <c r="M6" s="15"/>
      <c r="N6" s="15"/>
      <c r="O6" s="15"/>
      <c r="P6" s="15"/>
      <c r="Q6" s="15"/>
      <c r="R6" s="15"/>
      <c r="S6" s="6"/>
      <c r="T6" s="6"/>
      <c r="U6" s="6"/>
      <c r="V6" s="6"/>
      <c r="W6" s="6"/>
      <c r="X6" s="6"/>
      <c r="Y6" s="6"/>
      <c r="Z6" s="24"/>
      <c r="AA6" s="24"/>
      <c r="AB6" s="6"/>
      <c r="AC6" s="6"/>
      <c r="AD6" s="6"/>
      <c r="AE6" s="6"/>
      <c r="AG6" s="6"/>
      <c r="AH6" s="6"/>
      <c r="AI6" s="6"/>
      <c r="AJ6" s="6"/>
      <c r="AK6" s="6"/>
      <c r="AL6" s="6" t="s">
        <v>136</v>
      </c>
      <c r="AM6" s="6"/>
      <c r="AN6" s="6"/>
      <c r="AO6" s="6"/>
      <c r="AP6" s="6"/>
      <c r="AQ6" s="6"/>
      <c r="AR6" s="6"/>
      <c r="AS6" s="6"/>
      <c r="AT6" s="21"/>
      <c r="AU6" s="21"/>
      <c r="AV6" s="2"/>
      <c r="AW6" s="6"/>
      <c r="AX6" s="345">
        <v>40</v>
      </c>
      <c r="AY6" s="346"/>
      <c r="AZ6" s="2" t="s">
        <v>21</v>
      </c>
      <c r="BA6" s="6"/>
      <c r="BB6" s="345">
        <v>160</v>
      </c>
      <c r="BC6" s="346"/>
      <c r="BD6" s="2" t="s">
        <v>22</v>
      </c>
      <c r="BE6" s="6"/>
      <c r="BF6" s="15"/>
    </row>
    <row r="7" spans="2:64" s="8" customFormat="1" ht="6.75" customHeight="1" x14ac:dyDescent="0.4">
      <c r="C7" s="6"/>
      <c r="D7" s="6"/>
      <c r="E7" s="6"/>
      <c r="F7" s="6"/>
      <c r="G7" s="5"/>
      <c r="H7" s="6"/>
      <c r="I7" s="6"/>
      <c r="J7" s="5"/>
      <c r="K7" s="6"/>
      <c r="L7" s="15"/>
      <c r="M7" s="15"/>
      <c r="N7" s="15"/>
      <c r="O7" s="15"/>
      <c r="P7" s="15"/>
      <c r="Q7" s="15"/>
      <c r="R7" s="15"/>
      <c r="S7" s="6"/>
      <c r="T7" s="6"/>
      <c r="U7" s="6"/>
      <c r="V7" s="6"/>
      <c r="W7" s="6"/>
      <c r="X7" s="6"/>
      <c r="Y7" s="6"/>
      <c r="Z7" s="24"/>
      <c r="AA7" s="24"/>
      <c r="AB7" s="6"/>
      <c r="AC7" s="6"/>
      <c r="AD7" s="6"/>
      <c r="AE7" s="6"/>
      <c r="AG7" s="6"/>
      <c r="AH7" s="6"/>
      <c r="AI7" s="6"/>
      <c r="AJ7" s="6"/>
      <c r="AK7" s="6"/>
      <c r="AL7" s="6"/>
      <c r="AM7" s="6"/>
      <c r="AN7" s="6"/>
      <c r="AO7" s="6"/>
      <c r="AP7" s="6"/>
      <c r="AQ7" s="6"/>
      <c r="AR7" s="6"/>
      <c r="AS7" s="6"/>
      <c r="AT7" s="6"/>
      <c r="AU7" s="6"/>
      <c r="AV7" s="6"/>
      <c r="AW7" s="6"/>
      <c r="AX7" s="6"/>
      <c r="AY7" s="6"/>
      <c r="AZ7" s="6"/>
      <c r="BA7" s="6"/>
      <c r="BB7" s="6"/>
      <c r="BC7" s="6"/>
      <c r="BD7" s="6"/>
      <c r="BE7" s="15"/>
      <c r="BF7" s="15"/>
    </row>
    <row r="8" spans="2:64" s="8" customFormat="1" ht="20.25" customHeight="1" x14ac:dyDescent="0.4">
      <c r="B8" s="23"/>
      <c r="C8" s="23"/>
      <c r="D8" s="23"/>
      <c r="E8" s="23"/>
      <c r="F8" s="23"/>
      <c r="G8" s="25"/>
      <c r="H8" s="25"/>
      <c r="I8" s="25"/>
      <c r="J8" s="23"/>
      <c r="K8" s="23"/>
      <c r="L8" s="25"/>
      <c r="M8" s="25"/>
      <c r="N8" s="25"/>
      <c r="O8" s="23"/>
      <c r="P8" s="25"/>
      <c r="Q8" s="25"/>
      <c r="R8" s="25"/>
      <c r="S8" s="135"/>
      <c r="T8" s="136"/>
      <c r="U8" s="136"/>
      <c r="V8" s="26"/>
      <c r="Z8" s="24"/>
      <c r="AA8" s="20"/>
      <c r="AB8" s="5"/>
      <c r="AC8" s="24"/>
      <c r="AD8" s="24"/>
      <c r="AE8" s="24"/>
      <c r="AF8" s="94"/>
      <c r="AG8" s="19"/>
      <c r="AH8" s="19"/>
      <c r="AI8" s="19"/>
      <c r="AJ8" s="6"/>
      <c r="AK8" s="15"/>
      <c r="AL8" s="20"/>
      <c r="AM8" s="20"/>
      <c r="AN8" s="5"/>
      <c r="AO8" s="21"/>
      <c r="AP8" s="21"/>
      <c r="AQ8" s="21"/>
      <c r="AR8" s="22"/>
      <c r="AS8" s="22"/>
      <c r="AT8" s="6"/>
      <c r="AU8" s="196"/>
      <c r="AV8" s="196"/>
      <c r="AW8" s="23"/>
      <c r="AX8" s="6"/>
      <c r="AY8" s="6" t="s">
        <v>25</v>
      </c>
      <c r="AZ8" s="6"/>
      <c r="BA8" s="6"/>
      <c r="BB8" s="347">
        <f>DAY(EOMONTH(DATE(AC2,AG2,1),0))</f>
        <v>30</v>
      </c>
      <c r="BC8" s="348"/>
      <c r="BD8" s="6" t="s">
        <v>24</v>
      </c>
      <c r="BE8" s="6"/>
      <c r="BF8" s="6"/>
      <c r="BJ8" s="9"/>
      <c r="BK8" s="9"/>
      <c r="BL8" s="9"/>
    </row>
    <row r="9" spans="2:64" s="8" customFormat="1" ht="6" customHeight="1" x14ac:dyDescent="0.4">
      <c r="B9" s="21"/>
      <c r="C9" s="21"/>
      <c r="D9" s="21"/>
      <c r="E9" s="21"/>
      <c r="F9" s="21"/>
      <c r="G9" s="23"/>
      <c r="H9" s="25"/>
      <c r="I9" s="21"/>
      <c r="J9" s="21"/>
      <c r="K9" s="21"/>
      <c r="L9" s="23"/>
      <c r="M9" s="25"/>
      <c r="N9" s="21"/>
      <c r="O9" s="21"/>
      <c r="P9" s="23"/>
      <c r="Q9" s="21"/>
      <c r="R9" s="21"/>
      <c r="S9" s="21"/>
      <c r="T9" s="21"/>
      <c r="U9" s="21"/>
      <c r="V9" s="21"/>
      <c r="Z9" s="6"/>
      <c r="AA9" s="6"/>
      <c r="AB9" s="6"/>
      <c r="AC9" s="6"/>
      <c r="AD9" s="6"/>
      <c r="AE9" s="6"/>
      <c r="AG9" s="24"/>
      <c r="AH9" s="6"/>
      <c r="AI9" s="6"/>
      <c r="AJ9" s="19"/>
      <c r="AK9" s="6"/>
      <c r="AL9" s="6"/>
      <c r="AM9" s="6"/>
      <c r="AN9" s="6"/>
      <c r="AO9" s="6"/>
      <c r="AP9" s="6"/>
      <c r="AQ9" s="24"/>
      <c r="AR9" s="24"/>
      <c r="AS9" s="24"/>
      <c r="AT9" s="6"/>
      <c r="AU9" s="6"/>
      <c r="AV9" s="6"/>
      <c r="AW9" s="6"/>
      <c r="AX9" s="6"/>
      <c r="AY9" s="6"/>
      <c r="AZ9" s="6"/>
      <c r="BA9" s="6"/>
      <c r="BB9" s="6"/>
      <c r="BC9" s="6"/>
      <c r="BD9" s="6"/>
      <c r="BE9" s="6"/>
      <c r="BF9" s="6"/>
      <c r="BJ9" s="9"/>
      <c r="BK9" s="9"/>
      <c r="BL9" s="9"/>
    </row>
    <row r="10" spans="2:64" s="8" customFormat="1" ht="18.75" x14ac:dyDescent="0.2">
      <c r="B10" s="23"/>
      <c r="C10" s="23"/>
      <c r="D10" s="23"/>
      <c r="E10" s="23"/>
      <c r="F10" s="23"/>
      <c r="G10" s="25"/>
      <c r="H10" s="25"/>
      <c r="I10" s="25"/>
      <c r="J10" s="23"/>
      <c r="K10" s="23"/>
      <c r="L10" s="25"/>
      <c r="M10" s="25"/>
      <c r="N10" s="25"/>
      <c r="O10" s="23"/>
      <c r="P10" s="25"/>
      <c r="Q10" s="25"/>
      <c r="R10" s="25"/>
      <c r="S10" s="135"/>
      <c r="T10" s="136"/>
      <c r="U10" s="136"/>
      <c r="V10" s="26"/>
      <c r="Z10" s="24"/>
      <c r="AA10" s="20"/>
      <c r="AB10" s="5"/>
      <c r="AC10" s="24"/>
      <c r="AD10" s="24"/>
      <c r="AE10" s="24"/>
      <c r="AG10" s="19"/>
      <c r="AH10" s="19"/>
      <c r="AI10" s="19"/>
      <c r="AJ10" s="6"/>
      <c r="AK10" s="15"/>
      <c r="AL10" s="20"/>
      <c r="AM10" s="6"/>
      <c r="AN10" s="6"/>
      <c r="AO10" s="137"/>
      <c r="AP10" s="137"/>
      <c r="AQ10" s="137"/>
      <c r="AR10" s="2"/>
      <c r="AS10" s="24"/>
      <c r="AT10" s="24"/>
      <c r="AU10" s="24"/>
      <c r="AV10" s="6"/>
      <c r="AW10" s="6"/>
      <c r="AX10" s="138"/>
      <c r="AY10" s="138"/>
      <c r="AZ10" s="15" t="s">
        <v>137</v>
      </c>
      <c r="BA10" s="6"/>
      <c r="BB10" s="345">
        <v>1</v>
      </c>
      <c r="BC10" s="422"/>
      <c r="BD10" s="346"/>
      <c r="BE10" s="139" t="s">
        <v>138</v>
      </c>
      <c r="BF10" s="6"/>
      <c r="BJ10" s="9"/>
      <c r="BK10" s="9"/>
      <c r="BL10" s="9"/>
    </row>
    <row r="11" spans="2:64" s="8" customFormat="1" ht="6" customHeight="1" x14ac:dyDescent="0.2">
      <c r="B11" s="21"/>
      <c r="C11" s="21"/>
      <c r="D11" s="21"/>
      <c r="E11" s="21"/>
      <c r="F11" s="12"/>
      <c r="G11" s="21"/>
      <c r="H11" s="21"/>
      <c r="I11" s="21"/>
      <c r="J11" s="21"/>
      <c r="K11" s="23"/>
      <c r="L11" s="25"/>
      <c r="M11" s="21"/>
      <c r="N11" s="21"/>
      <c r="O11" s="23"/>
      <c r="P11" s="21"/>
      <c r="Q11" s="21"/>
      <c r="R11" s="21"/>
      <c r="S11" s="21"/>
      <c r="T11" s="21"/>
      <c r="U11" s="21"/>
      <c r="V11" s="12"/>
      <c r="Z11" s="6"/>
      <c r="AA11" s="6"/>
      <c r="AB11" s="6"/>
      <c r="AC11" s="6"/>
      <c r="AD11" s="6"/>
      <c r="AE11" s="6"/>
      <c r="AG11" s="24"/>
      <c r="AH11" s="19"/>
      <c r="AI11" s="6"/>
      <c r="AJ11" s="19"/>
      <c r="AK11" s="6"/>
      <c r="AL11" s="6"/>
      <c r="AM11" s="6"/>
      <c r="AN11" s="6"/>
      <c r="AO11" s="21"/>
      <c r="AP11" s="21"/>
      <c r="AQ11" s="23"/>
      <c r="AR11" s="140"/>
      <c r="AS11" s="24"/>
      <c r="AT11" s="24"/>
      <c r="AU11" s="24"/>
      <c r="AV11" s="6"/>
      <c r="AW11" s="6"/>
      <c r="AX11" s="138"/>
      <c r="AY11" s="138"/>
      <c r="AZ11" s="6"/>
      <c r="BA11" s="6"/>
      <c r="BB11" s="24"/>
      <c r="BC11" s="24"/>
      <c r="BD11" s="24"/>
      <c r="BE11" s="139"/>
      <c r="BF11" s="6"/>
      <c r="BJ11" s="9"/>
      <c r="BK11" s="9"/>
      <c r="BL11" s="9"/>
    </row>
    <row r="12" spans="2:64" s="8" customFormat="1" ht="20.25" customHeight="1" x14ac:dyDescent="0.2">
      <c r="B12" s="17"/>
      <c r="C12" s="17"/>
      <c r="D12" s="17"/>
      <c r="E12" s="17"/>
      <c r="F12" s="17"/>
      <c r="G12" s="17"/>
      <c r="H12" s="17"/>
      <c r="I12" s="17"/>
      <c r="J12" s="17"/>
      <c r="K12" s="17"/>
      <c r="L12" s="17"/>
      <c r="M12" s="17"/>
      <c r="N12" s="17"/>
      <c r="O12" s="17"/>
      <c r="P12" s="17"/>
      <c r="Q12" s="17"/>
      <c r="R12" s="17"/>
      <c r="S12" s="17"/>
      <c r="T12" s="17"/>
      <c r="U12" s="17"/>
      <c r="V12" s="17"/>
      <c r="Z12" s="23"/>
      <c r="AA12" s="1"/>
      <c r="AB12" s="1"/>
      <c r="AC12" s="23"/>
      <c r="AD12" s="24"/>
      <c r="AE12" s="24"/>
      <c r="AF12" s="94"/>
      <c r="AG12" s="5"/>
      <c r="AH12" s="19"/>
      <c r="AI12" s="6"/>
      <c r="AJ12" s="19"/>
      <c r="AK12" s="6"/>
      <c r="AL12" s="6"/>
      <c r="AM12" s="6"/>
      <c r="AN12" s="6"/>
      <c r="AO12" s="423"/>
      <c r="AP12" s="423"/>
      <c r="AQ12" s="423"/>
      <c r="AR12" s="2"/>
      <c r="AS12" s="24"/>
      <c r="AT12" s="24"/>
      <c r="AU12" s="24"/>
      <c r="AV12" s="6"/>
      <c r="AW12" s="6"/>
      <c r="AX12" s="138"/>
      <c r="AY12" s="138"/>
      <c r="AZ12" s="6"/>
      <c r="BA12" s="6"/>
      <c r="BB12" s="345">
        <v>1</v>
      </c>
      <c r="BC12" s="422"/>
      <c r="BD12" s="346"/>
      <c r="BE12" s="141" t="s">
        <v>139</v>
      </c>
      <c r="BF12" s="6"/>
      <c r="BJ12" s="9"/>
      <c r="BK12" s="9"/>
      <c r="BL12" s="9"/>
    </row>
    <row r="13" spans="2:64" s="8" customFormat="1" ht="6.75" customHeight="1" x14ac:dyDescent="0.2">
      <c r="B13" s="17"/>
      <c r="C13" s="17"/>
      <c r="D13" s="17"/>
      <c r="E13" s="17"/>
      <c r="F13" s="17"/>
      <c r="G13" s="17"/>
      <c r="H13" s="17"/>
      <c r="I13" s="17"/>
      <c r="J13" s="17"/>
      <c r="K13" s="17"/>
      <c r="L13" s="17"/>
      <c r="M13" s="17"/>
      <c r="N13" s="17"/>
      <c r="O13" s="17"/>
      <c r="P13" s="17"/>
      <c r="Q13" s="17"/>
      <c r="R13" s="17"/>
      <c r="S13" s="17"/>
      <c r="T13" s="17"/>
      <c r="U13" s="17"/>
      <c r="V13" s="17"/>
      <c r="Z13" s="25"/>
      <c r="AA13" s="3"/>
      <c r="AB13" s="3"/>
      <c r="AC13" s="25"/>
      <c r="AD13" s="19"/>
      <c r="AE13" s="19"/>
      <c r="AG13" s="6"/>
      <c r="AH13" s="6"/>
      <c r="AI13" s="6"/>
      <c r="AJ13" s="6"/>
      <c r="AK13" s="6"/>
      <c r="AL13" s="6"/>
      <c r="AM13" s="6"/>
      <c r="AN13" s="6"/>
      <c r="AO13" s="21"/>
      <c r="AP13" s="21"/>
      <c r="AQ13" s="21"/>
      <c r="AR13" s="6"/>
      <c r="AS13" s="24"/>
      <c r="AT13" s="24"/>
      <c r="AU13" s="24"/>
      <c r="AV13" s="6"/>
      <c r="AW13" s="6"/>
      <c r="AX13" s="138"/>
      <c r="AY13" s="138"/>
      <c r="AZ13" s="6"/>
      <c r="BA13" s="6"/>
      <c r="BB13" s="24"/>
      <c r="BC13" s="24"/>
      <c r="BD13" s="24"/>
      <c r="BE13" s="139"/>
      <c r="BF13" s="6"/>
      <c r="BJ13" s="9"/>
      <c r="BK13" s="9"/>
      <c r="BL13" s="9"/>
    </row>
    <row r="14" spans="2:64" s="8" customFormat="1" ht="18.75" x14ac:dyDescent="0.4">
      <c r="B14" s="17"/>
      <c r="C14" s="17"/>
      <c r="D14" s="17"/>
      <c r="E14" s="17"/>
      <c r="F14" s="17"/>
      <c r="G14" s="17"/>
      <c r="H14" s="17"/>
      <c r="I14" s="17"/>
      <c r="J14" s="17"/>
      <c r="K14" s="17"/>
      <c r="L14" s="17"/>
      <c r="M14" s="17"/>
      <c r="N14" s="17"/>
      <c r="O14" s="17"/>
      <c r="P14" s="17"/>
      <c r="Q14" s="17"/>
      <c r="R14" s="17"/>
      <c r="S14" s="17"/>
      <c r="T14" s="17"/>
      <c r="U14" s="17"/>
      <c r="V14" s="17"/>
      <c r="Z14" s="23"/>
      <c r="AA14" s="1"/>
      <c r="AB14" s="1"/>
      <c r="AC14" s="23"/>
      <c r="AD14" s="24"/>
      <c r="AE14" s="24"/>
      <c r="AG14" s="6"/>
      <c r="AH14" s="6"/>
      <c r="AI14" s="6"/>
      <c r="AJ14" s="6"/>
      <c r="AK14" s="6"/>
      <c r="AL14" s="6"/>
      <c r="AM14" s="6"/>
      <c r="AN14" s="6"/>
      <c r="AO14" s="21"/>
      <c r="AP14" s="21"/>
      <c r="AQ14" s="21"/>
      <c r="AR14" s="6"/>
      <c r="AS14" s="24"/>
      <c r="AT14" s="15" t="s">
        <v>140</v>
      </c>
      <c r="AU14" s="426"/>
      <c r="AV14" s="427"/>
      <c r="AW14" s="428"/>
      <c r="AX14" s="24" t="s">
        <v>17</v>
      </c>
      <c r="AY14" s="426"/>
      <c r="AZ14" s="427"/>
      <c r="BA14" s="428"/>
      <c r="BB14" s="15" t="s">
        <v>141</v>
      </c>
      <c r="BC14" s="429">
        <f>(AY14-AU14)*24</f>
        <v>0</v>
      </c>
      <c r="BD14" s="430"/>
      <c r="BE14" s="5" t="s">
        <v>142</v>
      </c>
      <c r="BF14" s="24"/>
      <c r="BJ14" s="9"/>
      <c r="BK14" s="9"/>
      <c r="BL14" s="9"/>
    </row>
    <row r="15" spans="2:64" s="8" customFormat="1" ht="6.75" customHeight="1" x14ac:dyDescent="0.15">
      <c r="C15" s="22"/>
      <c r="D15" s="22"/>
      <c r="E15" s="22"/>
      <c r="F15" s="22"/>
      <c r="G15" s="6"/>
      <c r="H15" s="6"/>
      <c r="I15" s="15"/>
      <c r="J15" s="24"/>
      <c r="K15" s="19"/>
      <c r="L15" s="6"/>
      <c r="M15" s="6"/>
      <c r="N15" s="24"/>
      <c r="O15" s="6"/>
      <c r="P15" s="6"/>
      <c r="Q15" s="19"/>
      <c r="R15" s="6"/>
      <c r="S15" s="6"/>
      <c r="T15" s="6"/>
      <c r="U15" s="6"/>
      <c r="V15" s="6"/>
      <c r="W15" s="15"/>
      <c r="X15" s="24"/>
      <c r="Y15" s="24"/>
      <c r="Z15" s="5"/>
      <c r="AA15" s="24"/>
      <c r="AB15" s="15"/>
      <c r="AC15" s="24"/>
      <c r="AD15" s="19"/>
      <c r="AE15" s="6"/>
      <c r="AG15" s="94"/>
      <c r="AH15" s="142"/>
      <c r="AJ15" s="142"/>
      <c r="AQ15" s="94"/>
      <c r="AR15" s="94"/>
      <c r="AS15" s="94"/>
      <c r="AT15" s="94"/>
      <c r="AU15" s="94"/>
      <c r="AX15" s="143"/>
      <c r="AY15" s="143"/>
      <c r="BB15" s="94"/>
      <c r="BC15" s="94"/>
      <c r="BD15" s="94"/>
      <c r="BE15" s="144"/>
      <c r="BJ15" s="9"/>
      <c r="BK15" s="9"/>
      <c r="BL15" s="9"/>
    </row>
    <row r="16" spans="2:64" ht="8.4499999999999993" customHeight="1" thickBot="1" x14ac:dyDescent="0.45">
      <c r="C16" s="3"/>
      <c r="D16" s="3"/>
      <c r="E16" s="3"/>
      <c r="F16" s="3"/>
      <c r="G16" s="3"/>
      <c r="X16" s="3"/>
      <c r="AN16" s="3"/>
      <c r="BE16" s="4"/>
      <c r="BF16" s="4"/>
      <c r="BG16" s="4"/>
    </row>
    <row r="17" spans="2:58" ht="20.25" customHeight="1" x14ac:dyDescent="0.4">
      <c r="B17" s="431" t="s">
        <v>19</v>
      </c>
      <c r="C17" s="336" t="s">
        <v>143</v>
      </c>
      <c r="D17" s="317"/>
      <c r="E17" s="318"/>
      <c r="F17" s="103"/>
      <c r="G17" s="433" t="s">
        <v>144</v>
      </c>
      <c r="H17" s="316" t="s">
        <v>145</v>
      </c>
      <c r="I17" s="317"/>
      <c r="J17" s="317"/>
      <c r="K17" s="318"/>
      <c r="L17" s="316" t="s">
        <v>146</v>
      </c>
      <c r="M17" s="317"/>
      <c r="N17" s="317"/>
      <c r="O17" s="337"/>
      <c r="P17" s="333"/>
      <c r="Q17" s="436"/>
      <c r="R17" s="328"/>
      <c r="S17" s="439" t="s">
        <v>147</v>
      </c>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440"/>
      <c r="AX17" s="469" t="str">
        <f>IF(BB3="４週","(11) 1～4週目の勤務時間数合計","(11) 1か月の勤務時間数   合計")</f>
        <v>(11) 1～4週目の勤務時間数合計</v>
      </c>
      <c r="AY17" s="470"/>
      <c r="AZ17" s="475" t="s">
        <v>148</v>
      </c>
      <c r="BA17" s="476"/>
      <c r="BB17" s="481" t="s">
        <v>149</v>
      </c>
      <c r="BC17" s="482"/>
      <c r="BD17" s="482"/>
      <c r="BE17" s="482"/>
      <c r="BF17" s="483"/>
    </row>
    <row r="18" spans="2:58" ht="20.25" customHeight="1" x14ac:dyDescent="0.4">
      <c r="B18" s="432"/>
      <c r="C18" s="338"/>
      <c r="D18" s="320"/>
      <c r="E18" s="321"/>
      <c r="F18" s="104"/>
      <c r="G18" s="434"/>
      <c r="H18" s="319"/>
      <c r="I18" s="320"/>
      <c r="J18" s="320"/>
      <c r="K18" s="321"/>
      <c r="L18" s="319"/>
      <c r="M18" s="320"/>
      <c r="N18" s="320"/>
      <c r="O18" s="339"/>
      <c r="P18" s="334"/>
      <c r="Q18" s="437"/>
      <c r="R18" s="330"/>
      <c r="S18" s="344" t="s">
        <v>11</v>
      </c>
      <c r="T18" s="342"/>
      <c r="U18" s="342"/>
      <c r="V18" s="342"/>
      <c r="W18" s="342"/>
      <c r="X18" s="342"/>
      <c r="Y18" s="343"/>
      <c r="Z18" s="344" t="s">
        <v>12</v>
      </c>
      <c r="AA18" s="342"/>
      <c r="AB18" s="342"/>
      <c r="AC18" s="342"/>
      <c r="AD18" s="342"/>
      <c r="AE18" s="342"/>
      <c r="AF18" s="343"/>
      <c r="AG18" s="344" t="s">
        <v>13</v>
      </c>
      <c r="AH18" s="342"/>
      <c r="AI18" s="342"/>
      <c r="AJ18" s="342"/>
      <c r="AK18" s="342"/>
      <c r="AL18" s="342"/>
      <c r="AM18" s="343"/>
      <c r="AN18" s="344" t="s">
        <v>14</v>
      </c>
      <c r="AO18" s="342"/>
      <c r="AP18" s="342"/>
      <c r="AQ18" s="342"/>
      <c r="AR18" s="342"/>
      <c r="AS18" s="342"/>
      <c r="AT18" s="343"/>
      <c r="AU18" s="490" t="s">
        <v>15</v>
      </c>
      <c r="AV18" s="491"/>
      <c r="AW18" s="492"/>
      <c r="AX18" s="471"/>
      <c r="AY18" s="472"/>
      <c r="AZ18" s="477"/>
      <c r="BA18" s="478"/>
      <c r="BB18" s="484"/>
      <c r="BC18" s="485"/>
      <c r="BD18" s="485"/>
      <c r="BE18" s="485"/>
      <c r="BF18" s="486"/>
    </row>
    <row r="19" spans="2:58" ht="20.25" customHeight="1" x14ac:dyDescent="0.4">
      <c r="B19" s="432"/>
      <c r="C19" s="338"/>
      <c r="D19" s="320"/>
      <c r="E19" s="321"/>
      <c r="F19" s="104"/>
      <c r="G19" s="434"/>
      <c r="H19" s="319"/>
      <c r="I19" s="320"/>
      <c r="J19" s="320"/>
      <c r="K19" s="321"/>
      <c r="L19" s="319"/>
      <c r="M19" s="320"/>
      <c r="N19" s="320"/>
      <c r="O19" s="339"/>
      <c r="P19" s="334"/>
      <c r="Q19" s="437"/>
      <c r="R19" s="330"/>
      <c r="S19" s="83">
        <v>1</v>
      </c>
      <c r="T19" s="81">
        <v>2</v>
      </c>
      <c r="U19" s="81">
        <v>3</v>
      </c>
      <c r="V19" s="81">
        <v>4</v>
      </c>
      <c r="W19" s="81">
        <v>5</v>
      </c>
      <c r="X19" s="81">
        <v>6</v>
      </c>
      <c r="Y19" s="82">
        <v>7</v>
      </c>
      <c r="Z19" s="83">
        <v>8</v>
      </c>
      <c r="AA19" s="81">
        <v>9</v>
      </c>
      <c r="AB19" s="81">
        <v>10</v>
      </c>
      <c r="AC19" s="81">
        <v>11</v>
      </c>
      <c r="AD19" s="81">
        <v>12</v>
      </c>
      <c r="AE19" s="81">
        <v>13</v>
      </c>
      <c r="AF19" s="82">
        <v>14</v>
      </c>
      <c r="AG19" s="80">
        <v>15</v>
      </c>
      <c r="AH19" s="81">
        <v>16</v>
      </c>
      <c r="AI19" s="81">
        <v>17</v>
      </c>
      <c r="AJ19" s="81">
        <v>18</v>
      </c>
      <c r="AK19" s="81">
        <v>19</v>
      </c>
      <c r="AL19" s="81">
        <v>20</v>
      </c>
      <c r="AM19" s="82">
        <v>21</v>
      </c>
      <c r="AN19" s="83">
        <v>22</v>
      </c>
      <c r="AO19" s="81">
        <v>23</v>
      </c>
      <c r="AP19" s="81">
        <v>24</v>
      </c>
      <c r="AQ19" s="81">
        <v>25</v>
      </c>
      <c r="AR19" s="81">
        <v>26</v>
      </c>
      <c r="AS19" s="81">
        <v>27</v>
      </c>
      <c r="AT19" s="82">
        <v>28</v>
      </c>
      <c r="AU19" s="83" t="str">
        <f>IF($BB$3="暦月",IF(DAY(DATE($AC$2,$AG$2,29))=29,29,""),"")</f>
        <v/>
      </c>
      <c r="AV19" s="81" t="str">
        <f>IF($BB$3="暦月",IF(DAY(DATE($AC$2,$AG$2,30))=30,30,""),"")</f>
        <v/>
      </c>
      <c r="AW19" s="82" t="str">
        <f>IF($BB$3="暦月",IF(DAY(DATE($AC$2,$AG$2,31))=31,31,""),"")</f>
        <v/>
      </c>
      <c r="AX19" s="471"/>
      <c r="AY19" s="472"/>
      <c r="AZ19" s="477"/>
      <c r="BA19" s="478"/>
      <c r="BB19" s="484"/>
      <c r="BC19" s="485"/>
      <c r="BD19" s="485"/>
      <c r="BE19" s="485"/>
      <c r="BF19" s="486"/>
    </row>
    <row r="20" spans="2:58" ht="20.25" hidden="1" customHeight="1" x14ac:dyDescent="0.4">
      <c r="B20" s="432"/>
      <c r="C20" s="338"/>
      <c r="D20" s="320"/>
      <c r="E20" s="321"/>
      <c r="F20" s="104"/>
      <c r="G20" s="434"/>
      <c r="H20" s="319"/>
      <c r="I20" s="320"/>
      <c r="J20" s="320"/>
      <c r="K20" s="321"/>
      <c r="L20" s="319"/>
      <c r="M20" s="320"/>
      <c r="N20" s="320"/>
      <c r="O20" s="339"/>
      <c r="P20" s="334"/>
      <c r="Q20" s="437"/>
      <c r="R20" s="330"/>
      <c r="S20" s="83">
        <f>WEEKDAY(DATE($AC$2,$AG$2,1))</f>
        <v>2</v>
      </c>
      <c r="T20" s="81">
        <f>WEEKDAY(DATE($AC$2,$AG$2,2))</f>
        <v>3</v>
      </c>
      <c r="U20" s="81">
        <f>WEEKDAY(DATE($AC$2,$AG$2,3))</f>
        <v>4</v>
      </c>
      <c r="V20" s="81">
        <f>WEEKDAY(DATE($AC$2,$AG$2,4))</f>
        <v>5</v>
      </c>
      <c r="W20" s="81">
        <f>WEEKDAY(DATE($AC$2,$AG$2,5))</f>
        <v>6</v>
      </c>
      <c r="X20" s="81">
        <f>WEEKDAY(DATE($AC$2,$AG$2,6))</f>
        <v>7</v>
      </c>
      <c r="Y20" s="82">
        <f>WEEKDAY(DATE($AC$2,$AG$2,7))</f>
        <v>1</v>
      </c>
      <c r="Z20" s="83">
        <f>WEEKDAY(DATE($AC$2,$AG$2,8))</f>
        <v>2</v>
      </c>
      <c r="AA20" s="81">
        <f>WEEKDAY(DATE($AC$2,$AG$2,9))</f>
        <v>3</v>
      </c>
      <c r="AB20" s="81">
        <f>WEEKDAY(DATE($AC$2,$AG$2,10))</f>
        <v>4</v>
      </c>
      <c r="AC20" s="81">
        <f>WEEKDAY(DATE($AC$2,$AG$2,11))</f>
        <v>5</v>
      </c>
      <c r="AD20" s="81">
        <f>WEEKDAY(DATE($AC$2,$AG$2,12))</f>
        <v>6</v>
      </c>
      <c r="AE20" s="81">
        <f>WEEKDAY(DATE($AC$2,$AG$2,13))</f>
        <v>7</v>
      </c>
      <c r="AF20" s="82">
        <f>WEEKDAY(DATE($AC$2,$AG$2,14))</f>
        <v>1</v>
      </c>
      <c r="AG20" s="83">
        <f>WEEKDAY(DATE($AC$2,$AG$2,15))</f>
        <v>2</v>
      </c>
      <c r="AH20" s="81">
        <f>WEEKDAY(DATE($AC$2,$AG$2,16))</f>
        <v>3</v>
      </c>
      <c r="AI20" s="81">
        <f>WEEKDAY(DATE($AC$2,$AG$2,17))</f>
        <v>4</v>
      </c>
      <c r="AJ20" s="81">
        <f>WEEKDAY(DATE($AC$2,$AG$2,18))</f>
        <v>5</v>
      </c>
      <c r="AK20" s="81">
        <f>WEEKDAY(DATE($AC$2,$AG$2,19))</f>
        <v>6</v>
      </c>
      <c r="AL20" s="81">
        <f>WEEKDAY(DATE($AC$2,$AG$2,20))</f>
        <v>7</v>
      </c>
      <c r="AM20" s="82">
        <f>WEEKDAY(DATE($AC$2,$AG$2,21))</f>
        <v>1</v>
      </c>
      <c r="AN20" s="83">
        <f>WEEKDAY(DATE($AC$2,$AG$2,22))</f>
        <v>2</v>
      </c>
      <c r="AO20" s="81">
        <f>WEEKDAY(DATE($AC$2,$AG$2,23))</f>
        <v>3</v>
      </c>
      <c r="AP20" s="81">
        <f>WEEKDAY(DATE($AC$2,$AG$2,24))</f>
        <v>4</v>
      </c>
      <c r="AQ20" s="81">
        <f>WEEKDAY(DATE($AC$2,$AG$2,25))</f>
        <v>5</v>
      </c>
      <c r="AR20" s="81">
        <f>WEEKDAY(DATE($AC$2,$AG$2,26))</f>
        <v>6</v>
      </c>
      <c r="AS20" s="81">
        <f>WEEKDAY(DATE($AC$2,$AG$2,27))</f>
        <v>7</v>
      </c>
      <c r="AT20" s="82">
        <f>WEEKDAY(DATE($AC$2,$AG$2,28))</f>
        <v>1</v>
      </c>
      <c r="AU20" s="83">
        <f>IF(AU19=29,WEEKDAY(DATE($AC$2,$AG$2,29)),0)</f>
        <v>0</v>
      </c>
      <c r="AV20" s="81">
        <f>IF(AV19=30,WEEKDAY(DATE($AC$2,$AG$2,30)),0)</f>
        <v>0</v>
      </c>
      <c r="AW20" s="82">
        <f>IF(AW19=31,WEEKDAY(DATE($AC$2,$AG$2,31)),0)</f>
        <v>0</v>
      </c>
      <c r="AX20" s="471"/>
      <c r="AY20" s="472"/>
      <c r="AZ20" s="477"/>
      <c r="BA20" s="478"/>
      <c r="BB20" s="484"/>
      <c r="BC20" s="485"/>
      <c r="BD20" s="485"/>
      <c r="BE20" s="485"/>
      <c r="BF20" s="486"/>
    </row>
    <row r="21" spans="2:58" ht="22.5" customHeight="1" thickBot="1" x14ac:dyDescent="0.45">
      <c r="B21" s="413"/>
      <c r="C21" s="340"/>
      <c r="D21" s="323"/>
      <c r="E21" s="324"/>
      <c r="F21" s="105"/>
      <c r="G21" s="435"/>
      <c r="H21" s="322"/>
      <c r="I21" s="323"/>
      <c r="J21" s="323"/>
      <c r="K21" s="324"/>
      <c r="L21" s="322"/>
      <c r="M21" s="323"/>
      <c r="N21" s="323"/>
      <c r="O21" s="341"/>
      <c r="P21" s="335"/>
      <c r="Q21" s="438"/>
      <c r="R21" s="332"/>
      <c r="S21" s="87"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7"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7"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7"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473"/>
      <c r="AY21" s="474"/>
      <c r="AZ21" s="479"/>
      <c r="BA21" s="480"/>
      <c r="BB21" s="487"/>
      <c r="BC21" s="488"/>
      <c r="BD21" s="488"/>
      <c r="BE21" s="488"/>
      <c r="BF21" s="489"/>
    </row>
    <row r="22" spans="2:58" ht="20.25" customHeight="1" x14ac:dyDescent="0.4">
      <c r="B22" s="441">
        <v>1</v>
      </c>
      <c r="C22" s="443"/>
      <c r="D22" s="444"/>
      <c r="E22" s="445"/>
      <c r="F22" s="132"/>
      <c r="G22" s="452"/>
      <c r="H22" s="695"/>
      <c r="I22" s="696"/>
      <c r="J22" s="696"/>
      <c r="K22" s="697"/>
      <c r="L22" s="460"/>
      <c r="M22" s="461"/>
      <c r="N22" s="461"/>
      <c r="O22" s="462"/>
      <c r="P22" s="466" t="s">
        <v>150</v>
      </c>
      <c r="Q22" s="467"/>
      <c r="R22" s="468"/>
      <c r="S22" s="65"/>
      <c r="T22" s="66"/>
      <c r="U22" s="66"/>
      <c r="V22" s="66"/>
      <c r="W22" s="66"/>
      <c r="X22" s="66"/>
      <c r="Y22" s="67"/>
      <c r="Z22" s="65"/>
      <c r="AA22" s="66"/>
      <c r="AB22" s="66"/>
      <c r="AC22" s="66"/>
      <c r="AD22" s="66"/>
      <c r="AE22" s="66"/>
      <c r="AF22" s="67"/>
      <c r="AG22" s="65"/>
      <c r="AH22" s="66"/>
      <c r="AI22" s="66"/>
      <c r="AJ22" s="66"/>
      <c r="AK22" s="66"/>
      <c r="AL22" s="66"/>
      <c r="AM22" s="67"/>
      <c r="AN22" s="65"/>
      <c r="AO22" s="66"/>
      <c r="AP22" s="66"/>
      <c r="AQ22" s="66"/>
      <c r="AR22" s="66"/>
      <c r="AS22" s="66"/>
      <c r="AT22" s="67"/>
      <c r="AU22" s="65"/>
      <c r="AV22" s="66"/>
      <c r="AW22" s="66"/>
      <c r="AX22" s="493"/>
      <c r="AY22" s="494"/>
      <c r="AZ22" s="495"/>
      <c r="BA22" s="496"/>
      <c r="BB22" s="395"/>
      <c r="BC22" s="396"/>
      <c r="BD22" s="396"/>
      <c r="BE22" s="396"/>
      <c r="BF22" s="397"/>
    </row>
    <row r="23" spans="2:58" ht="20.25" customHeight="1" x14ac:dyDescent="0.4">
      <c r="B23" s="442"/>
      <c r="C23" s="446"/>
      <c r="D23" s="447"/>
      <c r="E23" s="448"/>
      <c r="F23" s="125"/>
      <c r="G23" s="453"/>
      <c r="H23" s="698"/>
      <c r="I23" s="699"/>
      <c r="J23" s="699"/>
      <c r="K23" s="700"/>
      <c r="L23" s="463"/>
      <c r="M23" s="464"/>
      <c r="N23" s="464"/>
      <c r="O23" s="465"/>
      <c r="P23" s="500" t="s">
        <v>151</v>
      </c>
      <c r="Q23" s="501"/>
      <c r="R23" s="502"/>
      <c r="S23" s="145" t="str">
        <f>IF(S22="","",VLOOKUP(S22,'シフト記号表（勤務時間帯） (6)'!$C$6:$K$35,9,FALSE))</f>
        <v/>
      </c>
      <c r="T23" s="146" t="str">
        <f>IF(T22="","",VLOOKUP(T22,'シフト記号表（勤務時間帯） (6)'!$C$6:$K$35,9,FALSE))</f>
        <v/>
      </c>
      <c r="U23" s="146" t="str">
        <f>IF(U22="","",VLOOKUP(U22,'シフト記号表（勤務時間帯） (6)'!$C$6:$K$35,9,FALSE))</f>
        <v/>
      </c>
      <c r="V23" s="146" t="str">
        <f>IF(V22="","",VLOOKUP(V22,'シフト記号表（勤務時間帯） (6)'!$C$6:$K$35,9,FALSE))</f>
        <v/>
      </c>
      <c r="W23" s="146" t="str">
        <f>IF(W22="","",VLOOKUP(W22,'シフト記号表（勤務時間帯） (6)'!$C$6:$K$35,9,FALSE))</f>
        <v/>
      </c>
      <c r="X23" s="146" t="str">
        <f>IF(X22="","",VLOOKUP(X22,'シフト記号表（勤務時間帯） (6)'!$C$6:$K$35,9,FALSE))</f>
        <v/>
      </c>
      <c r="Y23" s="147" t="str">
        <f>IF(Y22="","",VLOOKUP(Y22,'シフト記号表（勤務時間帯） (6)'!$C$6:$K$35,9,FALSE))</f>
        <v/>
      </c>
      <c r="Z23" s="145" t="str">
        <f>IF(Z22="","",VLOOKUP(Z22,'シフト記号表（勤務時間帯） (6)'!$C$6:$K$35,9,FALSE))</f>
        <v/>
      </c>
      <c r="AA23" s="146" t="str">
        <f>IF(AA22="","",VLOOKUP(AA22,'シフト記号表（勤務時間帯） (6)'!$C$6:$K$35,9,FALSE))</f>
        <v/>
      </c>
      <c r="AB23" s="146" t="str">
        <f>IF(AB22="","",VLOOKUP(AB22,'シフト記号表（勤務時間帯） (6)'!$C$6:$K$35,9,FALSE))</f>
        <v/>
      </c>
      <c r="AC23" s="146" t="str">
        <f>IF(AC22="","",VLOOKUP(AC22,'シフト記号表（勤務時間帯） (6)'!$C$6:$K$35,9,FALSE))</f>
        <v/>
      </c>
      <c r="AD23" s="146" t="str">
        <f>IF(AD22="","",VLOOKUP(AD22,'シフト記号表（勤務時間帯） (6)'!$C$6:$K$35,9,FALSE))</f>
        <v/>
      </c>
      <c r="AE23" s="146" t="str">
        <f>IF(AE22="","",VLOOKUP(AE22,'シフト記号表（勤務時間帯） (6)'!$C$6:$K$35,9,FALSE))</f>
        <v/>
      </c>
      <c r="AF23" s="147" t="str">
        <f>IF(AF22="","",VLOOKUP(AF22,'シフト記号表（勤務時間帯） (6)'!$C$6:$K$35,9,FALSE))</f>
        <v/>
      </c>
      <c r="AG23" s="145" t="str">
        <f>IF(AG22="","",VLOOKUP(AG22,'シフト記号表（勤務時間帯） (6)'!$C$6:$K$35,9,FALSE))</f>
        <v/>
      </c>
      <c r="AH23" s="146" t="str">
        <f>IF(AH22="","",VLOOKUP(AH22,'シフト記号表（勤務時間帯） (6)'!$C$6:$K$35,9,FALSE))</f>
        <v/>
      </c>
      <c r="AI23" s="146" t="str">
        <f>IF(AI22="","",VLOOKUP(AI22,'シフト記号表（勤務時間帯） (6)'!$C$6:$K$35,9,FALSE))</f>
        <v/>
      </c>
      <c r="AJ23" s="146" t="str">
        <f>IF(AJ22="","",VLOOKUP(AJ22,'シフト記号表（勤務時間帯） (6)'!$C$6:$K$35,9,FALSE))</f>
        <v/>
      </c>
      <c r="AK23" s="146" t="str">
        <f>IF(AK22="","",VLOOKUP(AK22,'シフト記号表（勤務時間帯） (6)'!$C$6:$K$35,9,FALSE))</f>
        <v/>
      </c>
      <c r="AL23" s="146" t="str">
        <f>IF(AL22="","",VLOOKUP(AL22,'シフト記号表（勤務時間帯） (6)'!$C$6:$K$35,9,FALSE))</f>
        <v/>
      </c>
      <c r="AM23" s="147" t="str">
        <f>IF(AM22="","",VLOOKUP(AM22,'シフト記号表（勤務時間帯） (6)'!$C$6:$K$35,9,FALSE))</f>
        <v/>
      </c>
      <c r="AN23" s="145" t="str">
        <f>IF(AN22="","",VLOOKUP(AN22,'シフト記号表（勤務時間帯） (6)'!$C$6:$K$35,9,FALSE))</f>
        <v/>
      </c>
      <c r="AO23" s="146" t="str">
        <f>IF(AO22="","",VLOOKUP(AO22,'シフト記号表（勤務時間帯） (6)'!$C$6:$K$35,9,FALSE))</f>
        <v/>
      </c>
      <c r="AP23" s="146" t="str">
        <f>IF(AP22="","",VLOOKUP(AP22,'シフト記号表（勤務時間帯） (6)'!$C$6:$K$35,9,FALSE))</f>
        <v/>
      </c>
      <c r="AQ23" s="146" t="str">
        <f>IF(AQ22="","",VLOOKUP(AQ22,'シフト記号表（勤務時間帯） (6)'!$C$6:$K$35,9,FALSE))</f>
        <v/>
      </c>
      <c r="AR23" s="146" t="str">
        <f>IF(AR22="","",VLOOKUP(AR22,'シフト記号表（勤務時間帯） (6)'!$C$6:$K$35,9,FALSE))</f>
        <v/>
      </c>
      <c r="AS23" s="146" t="str">
        <f>IF(AS22="","",VLOOKUP(AS22,'シフト記号表（勤務時間帯） (6)'!$C$6:$K$35,9,FALSE))</f>
        <v/>
      </c>
      <c r="AT23" s="147" t="str">
        <f>IF(AT22="","",VLOOKUP(AT22,'シフト記号表（勤務時間帯） (6)'!$C$6:$K$35,9,FALSE))</f>
        <v/>
      </c>
      <c r="AU23" s="145" t="str">
        <f>IF(AU22="","",VLOOKUP(AU22,'シフト記号表（勤務時間帯） (6)'!$C$6:$K$35,9,FALSE))</f>
        <v/>
      </c>
      <c r="AV23" s="146" t="str">
        <f>IF(AV22="","",VLOOKUP(AV22,'シフト記号表（勤務時間帯） (6)'!$C$6:$K$35,9,FALSE))</f>
        <v/>
      </c>
      <c r="AW23" s="146" t="str">
        <f>IF(AW22="","",VLOOKUP(AW22,'シフト記号表（勤務時間帯） (6)'!$C$6:$K$35,9,FALSE))</f>
        <v/>
      </c>
      <c r="AX23" s="503">
        <f>IF($BB$3="４週",SUM(S23:AT23),IF($BB$3="暦月",SUM(S23:AW23),""))</f>
        <v>0</v>
      </c>
      <c r="AY23" s="504"/>
      <c r="AZ23" s="505">
        <f>IF($BB$3="４週",AX23/4,IF($BB$3="暦月",療養通所!AX23/(療養通所!$BB$8/7),""))</f>
        <v>0</v>
      </c>
      <c r="BA23" s="506"/>
      <c r="BB23" s="368"/>
      <c r="BC23" s="369"/>
      <c r="BD23" s="369"/>
      <c r="BE23" s="369"/>
      <c r="BF23" s="370"/>
    </row>
    <row r="24" spans="2:58" ht="20.25" customHeight="1" x14ac:dyDescent="0.4">
      <c r="B24" s="442"/>
      <c r="C24" s="449"/>
      <c r="D24" s="450"/>
      <c r="E24" s="451"/>
      <c r="F24" s="148">
        <f>C22</f>
        <v>0</v>
      </c>
      <c r="G24" s="453"/>
      <c r="H24" s="698"/>
      <c r="I24" s="699"/>
      <c r="J24" s="699"/>
      <c r="K24" s="700"/>
      <c r="L24" s="463"/>
      <c r="M24" s="464"/>
      <c r="N24" s="464"/>
      <c r="O24" s="465"/>
      <c r="P24" s="507" t="s">
        <v>152</v>
      </c>
      <c r="Q24" s="508"/>
      <c r="R24" s="509"/>
      <c r="S24" s="95" t="str">
        <f>IF(S22="","",VLOOKUP(S22,'シフト記号表（勤務時間帯） (6)'!$C$6:$S$35,17,FALSE))</f>
        <v/>
      </c>
      <c r="T24" s="96" t="str">
        <f>IF(T22="","",VLOOKUP(T22,'シフト記号表（勤務時間帯） (6)'!$C$6:$S$35,17,FALSE))</f>
        <v/>
      </c>
      <c r="U24" s="96" t="str">
        <f>IF(U22="","",VLOOKUP(U22,'シフト記号表（勤務時間帯） (6)'!$C$6:$S$35,17,FALSE))</f>
        <v/>
      </c>
      <c r="V24" s="96" t="str">
        <f>IF(V22="","",VLOOKUP(V22,'シフト記号表（勤務時間帯） (6)'!$C$6:$S$35,17,FALSE))</f>
        <v/>
      </c>
      <c r="W24" s="96" t="str">
        <f>IF(W22="","",VLOOKUP(W22,'シフト記号表（勤務時間帯） (6)'!$C$6:$S$35,17,FALSE))</f>
        <v/>
      </c>
      <c r="X24" s="96" t="str">
        <f>IF(X22="","",VLOOKUP(X22,'シフト記号表（勤務時間帯） (6)'!$C$6:$S$35,17,FALSE))</f>
        <v/>
      </c>
      <c r="Y24" s="97" t="str">
        <f>IF(Y22="","",VLOOKUP(Y22,'シフト記号表（勤務時間帯） (6)'!$C$6:$S$35,17,FALSE))</f>
        <v/>
      </c>
      <c r="Z24" s="95" t="str">
        <f>IF(Z22="","",VLOOKUP(Z22,'シフト記号表（勤務時間帯） (6)'!$C$6:$S$35,17,FALSE))</f>
        <v/>
      </c>
      <c r="AA24" s="96" t="str">
        <f>IF(AA22="","",VLOOKUP(AA22,'シフト記号表（勤務時間帯） (6)'!$C$6:$S$35,17,FALSE))</f>
        <v/>
      </c>
      <c r="AB24" s="96" t="str">
        <f>IF(AB22="","",VLOOKUP(AB22,'シフト記号表（勤務時間帯） (6)'!$C$6:$S$35,17,FALSE))</f>
        <v/>
      </c>
      <c r="AC24" s="96" t="str">
        <f>IF(AC22="","",VLOOKUP(AC22,'シフト記号表（勤務時間帯） (6)'!$C$6:$S$35,17,FALSE))</f>
        <v/>
      </c>
      <c r="AD24" s="96" t="str">
        <f>IF(AD22="","",VLOOKUP(AD22,'シフト記号表（勤務時間帯） (6)'!$C$6:$S$35,17,FALSE))</f>
        <v/>
      </c>
      <c r="AE24" s="96" t="str">
        <f>IF(AE22="","",VLOOKUP(AE22,'シフト記号表（勤務時間帯） (6)'!$C$6:$S$35,17,FALSE))</f>
        <v/>
      </c>
      <c r="AF24" s="97" t="str">
        <f>IF(AF22="","",VLOOKUP(AF22,'シフト記号表（勤務時間帯） (6)'!$C$6:$S$35,17,FALSE))</f>
        <v/>
      </c>
      <c r="AG24" s="95" t="str">
        <f>IF(AG22="","",VLOOKUP(AG22,'シフト記号表（勤務時間帯） (6)'!$C$6:$S$35,17,FALSE))</f>
        <v/>
      </c>
      <c r="AH24" s="96" t="str">
        <f>IF(AH22="","",VLOOKUP(AH22,'シフト記号表（勤務時間帯） (6)'!$C$6:$S$35,17,FALSE))</f>
        <v/>
      </c>
      <c r="AI24" s="96" t="str">
        <f>IF(AI22="","",VLOOKUP(AI22,'シフト記号表（勤務時間帯） (6)'!$C$6:$S$35,17,FALSE))</f>
        <v/>
      </c>
      <c r="AJ24" s="96" t="str">
        <f>IF(AJ22="","",VLOOKUP(AJ22,'シフト記号表（勤務時間帯） (6)'!$C$6:$S$35,17,FALSE))</f>
        <v/>
      </c>
      <c r="AK24" s="96" t="str">
        <f>IF(AK22="","",VLOOKUP(AK22,'シフト記号表（勤務時間帯） (6)'!$C$6:$S$35,17,FALSE))</f>
        <v/>
      </c>
      <c r="AL24" s="96" t="str">
        <f>IF(AL22="","",VLOOKUP(AL22,'シフト記号表（勤務時間帯） (6)'!$C$6:$S$35,17,FALSE))</f>
        <v/>
      </c>
      <c r="AM24" s="97" t="str">
        <f>IF(AM22="","",VLOOKUP(AM22,'シフト記号表（勤務時間帯） (6)'!$C$6:$S$35,17,FALSE))</f>
        <v/>
      </c>
      <c r="AN24" s="95" t="str">
        <f>IF(AN22="","",VLOOKUP(AN22,'シフト記号表（勤務時間帯） (6)'!$C$6:$S$35,17,FALSE))</f>
        <v/>
      </c>
      <c r="AO24" s="96" t="str">
        <f>IF(AO22="","",VLOOKUP(AO22,'シフト記号表（勤務時間帯） (6)'!$C$6:$S$35,17,FALSE))</f>
        <v/>
      </c>
      <c r="AP24" s="96" t="str">
        <f>IF(AP22="","",VLOOKUP(AP22,'シフト記号表（勤務時間帯） (6)'!$C$6:$S$35,17,FALSE))</f>
        <v/>
      </c>
      <c r="AQ24" s="96" t="str">
        <f>IF(AQ22="","",VLOOKUP(AQ22,'シフト記号表（勤務時間帯） (6)'!$C$6:$S$35,17,FALSE))</f>
        <v/>
      </c>
      <c r="AR24" s="96" t="str">
        <f>IF(AR22="","",VLOOKUP(AR22,'シフト記号表（勤務時間帯） (6)'!$C$6:$S$35,17,FALSE))</f>
        <v/>
      </c>
      <c r="AS24" s="96" t="str">
        <f>IF(AS22="","",VLOOKUP(AS22,'シフト記号表（勤務時間帯） (6)'!$C$6:$S$35,17,FALSE))</f>
        <v/>
      </c>
      <c r="AT24" s="97" t="str">
        <f>IF(AT22="","",VLOOKUP(AT22,'シフト記号表（勤務時間帯） (6)'!$C$6:$S$35,17,FALSE))</f>
        <v/>
      </c>
      <c r="AU24" s="95" t="str">
        <f>IF(AU22="","",VLOOKUP(AU22,'シフト記号表（勤務時間帯） (6)'!$C$6:$S$35,17,FALSE))</f>
        <v/>
      </c>
      <c r="AV24" s="96" t="str">
        <f>IF(AV22="","",VLOOKUP(AV22,'シフト記号表（勤務時間帯） (6)'!$C$6:$S$35,17,FALSE))</f>
        <v/>
      </c>
      <c r="AW24" s="96" t="str">
        <f>IF(AW22="","",VLOOKUP(AW22,'シフト記号表（勤務時間帯） (6)'!$C$6:$S$35,17,FALSE))</f>
        <v/>
      </c>
      <c r="AX24" s="510">
        <f>IF($BB$3="４週",SUM(S24:AT24),IF($BB$3="暦月",SUM(S24:AW24),""))</f>
        <v>0</v>
      </c>
      <c r="AY24" s="511"/>
      <c r="AZ24" s="512">
        <f>IF($BB$3="４週",AX24/4,IF($BB$3="暦月",療養通所!AX24/(療養通所!$BB$8/7),""))</f>
        <v>0</v>
      </c>
      <c r="BA24" s="513"/>
      <c r="BB24" s="497"/>
      <c r="BC24" s="498"/>
      <c r="BD24" s="498"/>
      <c r="BE24" s="498"/>
      <c r="BF24" s="499"/>
    </row>
    <row r="25" spans="2:58" ht="20.25" customHeight="1" x14ac:dyDescent="0.4">
      <c r="B25" s="442">
        <f>B22+1</f>
        <v>2</v>
      </c>
      <c r="C25" s="514"/>
      <c r="D25" s="515"/>
      <c r="E25" s="516"/>
      <c r="F25" s="149"/>
      <c r="G25" s="517"/>
      <c r="H25" s="701"/>
      <c r="I25" s="699"/>
      <c r="J25" s="699"/>
      <c r="K25" s="700"/>
      <c r="L25" s="520"/>
      <c r="M25" s="521"/>
      <c r="N25" s="521"/>
      <c r="O25" s="522"/>
      <c r="P25" s="526" t="s">
        <v>150</v>
      </c>
      <c r="Q25" s="527"/>
      <c r="R25" s="528"/>
      <c r="S25" s="65"/>
      <c r="T25" s="66"/>
      <c r="U25" s="66"/>
      <c r="V25" s="66"/>
      <c r="W25" s="66"/>
      <c r="X25" s="66"/>
      <c r="Y25" s="67"/>
      <c r="Z25" s="65"/>
      <c r="AA25" s="66"/>
      <c r="AB25" s="66"/>
      <c r="AC25" s="66"/>
      <c r="AD25" s="66"/>
      <c r="AE25" s="66"/>
      <c r="AF25" s="67"/>
      <c r="AG25" s="65"/>
      <c r="AH25" s="66"/>
      <c r="AI25" s="66"/>
      <c r="AJ25" s="66"/>
      <c r="AK25" s="66"/>
      <c r="AL25" s="66"/>
      <c r="AM25" s="67"/>
      <c r="AN25" s="65"/>
      <c r="AO25" s="66"/>
      <c r="AP25" s="66"/>
      <c r="AQ25" s="66"/>
      <c r="AR25" s="66"/>
      <c r="AS25" s="66"/>
      <c r="AT25" s="67"/>
      <c r="AU25" s="65"/>
      <c r="AV25" s="66"/>
      <c r="AW25" s="66"/>
      <c r="AX25" s="529"/>
      <c r="AY25" s="530"/>
      <c r="AZ25" s="531"/>
      <c r="BA25" s="532"/>
      <c r="BB25" s="365"/>
      <c r="BC25" s="366"/>
      <c r="BD25" s="366"/>
      <c r="BE25" s="366"/>
      <c r="BF25" s="367"/>
    </row>
    <row r="26" spans="2:58" ht="20.25" customHeight="1" x14ac:dyDescent="0.4">
      <c r="B26" s="442"/>
      <c r="C26" s="446"/>
      <c r="D26" s="447"/>
      <c r="E26" s="448"/>
      <c r="F26" s="125"/>
      <c r="G26" s="453"/>
      <c r="H26" s="698"/>
      <c r="I26" s="699"/>
      <c r="J26" s="699"/>
      <c r="K26" s="700"/>
      <c r="L26" s="463"/>
      <c r="M26" s="464"/>
      <c r="N26" s="464"/>
      <c r="O26" s="465"/>
      <c r="P26" s="500" t="s">
        <v>151</v>
      </c>
      <c r="Q26" s="501"/>
      <c r="R26" s="502"/>
      <c r="S26" s="145" t="str">
        <f>IF(S25="","",VLOOKUP(S25,'シフト記号表（勤務時間帯） (6)'!$C$6:$K$35,9,FALSE))</f>
        <v/>
      </c>
      <c r="T26" s="146" t="str">
        <f>IF(T25="","",VLOOKUP(T25,'シフト記号表（勤務時間帯） (6)'!$C$6:$K$35,9,FALSE))</f>
        <v/>
      </c>
      <c r="U26" s="146" t="str">
        <f>IF(U25="","",VLOOKUP(U25,'シフト記号表（勤務時間帯） (6)'!$C$6:$K$35,9,FALSE))</f>
        <v/>
      </c>
      <c r="V26" s="146" t="str">
        <f>IF(V25="","",VLOOKUP(V25,'シフト記号表（勤務時間帯） (6)'!$C$6:$K$35,9,FALSE))</f>
        <v/>
      </c>
      <c r="W26" s="146" t="str">
        <f>IF(W25="","",VLOOKUP(W25,'シフト記号表（勤務時間帯） (6)'!$C$6:$K$35,9,FALSE))</f>
        <v/>
      </c>
      <c r="X26" s="146" t="str">
        <f>IF(X25="","",VLOOKUP(X25,'シフト記号表（勤務時間帯） (6)'!$C$6:$K$35,9,FALSE))</f>
        <v/>
      </c>
      <c r="Y26" s="147" t="str">
        <f>IF(Y25="","",VLOOKUP(Y25,'シフト記号表（勤務時間帯） (6)'!$C$6:$K$35,9,FALSE))</f>
        <v/>
      </c>
      <c r="Z26" s="145" t="str">
        <f>IF(Z25="","",VLOOKUP(Z25,'シフト記号表（勤務時間帯） (6)'!$C$6:$K$35,9,FALSE))</f>
        <v/>
      </c>
      <c r="AA26" s="146" t="str">
        <f>IF(AA25="","",VLOOKUP(AA25,'シフト記号表（勤務時間帯） (6)'!$C$6:$K$35,9,FALSE))</f>
        <v/>
      </c>
      <c r="AB26" s="146" t="str">
        <f>IF(AB25="","",VLOOKUP(AB25,'シフト記号表（勤務時間帯） (6)'!$C$6:$K$35,9,FALSE))</f>
        <v/>
      </c>
      <c r="AC26" s="146" t="str">
        <f>IF(AC25="","",VLOOKUP(AC25,'シフト記号表（勤務時間帯） (6)'!$C$6:$K$35,9,FALSE))</f>
        <v/>
      </c>
      <c r="AD26" s="146" t="str">
        <f>IF(AD25="","",VLOOKUP(AD25,'シフト記号表（勤務時間帯） (6)'!$C$6:$K$35,9,FALSE))</f>
        <v/>
      </c>
      <c r="AE26" s="146" t="str">
        <f>IF(AE25="","",VLOOKUP(AE25,'シフト記号表（勤務時間帯） (6)'!$C$6:$K$35,9,FALSE))</f>
        <v/>
      </c>
      <c r="AF26" s="147" t="str">
        <f>IF(AF25="","",VLOOKUP(AF25,'シフト記号表（勤務時間帯） (6)'!$C$6:$K$35,9,FALSE))</f>
        <v/>
      </c>
      <c r="AG26" s="145" t="str">
        <f>IF(AG25="","",VLOOKUP(AG25,'シフト記号表（勤務時間帯） (6)'!$C$6:$K$35,9,FALSE))</f>
        <v/>
      </c>
      <c r="AH26" s="146" t="str">
        <f>IF(AH25="","",VLOOKUP(AH25,'シフト記号表（勤務時間帯） (6)'!$C$6:$K$35,9,FALSE))</f>
        <v/>
      </c>
      <c r="AI26" s="146" t="str">
        <f>IF(AI25="","",VLOOKUP(AI25,'シフト記号表（勤務時間帯） (6)'!$C$6:$K$35,9,FALSE))</f>
        <v/>
      </c>
      <c r="AJ26" s="146" t="str">
        <f>IF(AJ25="","",VLOOKUP(AJ25,'シフト記号表（勤務時間帯） (6)'!$C$6:$K$35,9,FALSE))</f>
        <v/>
      </c>
      <c r="AK26" s="146" t="str">
        <f>IF(AK25="","",VLOOKUP(AK25,'シフト記号表（勤務時間帯） (6)'!$C$6:$K$35,9,FALSE))</f>
        <v/>
      </c>
      <c r="AL26" s="146" t="str">
        <f>IF(AL25="","",VLOOKUP(AL25,'シフト記号表（勤務時間帯） (6)'!$C$6:$K$35,9,FALSE))</f>
        <v/>
      </c>
      <c r="AM26" s="147" t="str">
        <f>IF(AM25="","",VLOOKUP(AM25,'シフト記号表（勤務時間帯） (6)'!$C$6:$K$35,9,FALSE))</f>
        <v/>
      </c>
      <c r="AN26" s="145" t="str">
        <f>IF(AN25="","",VLOOKUP(AN25,'シフト記号表（勤務時間帯） (6)'!$C$6:$K$35,9,FALSE))</f>
        <v/>
      </c>
      <c r="AO26" s="146" t="str">
        <f>IF(AO25="","",VLOOKUP(AO25,'シフト記号表（勤務時間帯） (6)'!$C$6:$K$35,9,FALSE))</f>
        <v/>
      </c>
      <c r="AP26" s="146" t="str">
        <f>IF(AP25="","",VLOOKUP(AP25,'シフト記号表（勤務時間帯） (6)'!$C$6:$K$35,9,FALSE))</f>
        <v/>
      </c>
      <c r="AQ26" s="146" t="str">
        <f>IF(AQ25="","",VLOOKUP(AQ25,'シフト記号表（勤務時間帯） (6)'!$C$6:$K$35,9,FALSE))</f>
        <v/>
      </c>
      <c r="AR26" s="146" t="str">
        <f>IF(AR25="","",VLOOKUP(AR25,'シフト記号表（勤務時間帯） (6)'!$C$6:$K$35,9,FALSE))</f>
        <v/>
      </c>
      <c r="AS26" s="146" t="str">
        <f>IF(AS25="","",VLOOKUP(AS25,'シフト記号表（勤務時間帯） (6)'!$C$6:$K$35,9,FALSE))</f>
        <v/>
      </c>
      <c r="AT26" s="147" t="str">
        <f>IF(AT25="","",VLOOKUP(AT25,'シフト記号表（勤務時間帯） (6)'!$C$6:$K$35,9,FALSE))</f>
        <v/>
      </c>
      <c r="AU26" s="145" t="str">
        <f>IF(AU25="","",VLOOKUP(AU25,'シフト記号表（勤務時間帯） (6)'!$C$6:$K$35,9,FALSE))</f>
        <v/>
      </c>
      <c r="AV26" s="146" t="str">
        <f>IF(AV25="","",VLOOKUP(AV25,'シフト記号表（勤務時間帯） (6)'!$C$6:$K$35,9,FALSE))</f>
        <v/>
      </c>
      <c r="AW26" s="146" t="str">
        <f>IF(AW25="","",VLOOKUP(AW25,'シフト記号表（勤務時間帯） (6)'!$C$6:$K$35,9,FALSE))</f>
        <v/>
      </c>
      <c r="AX26" s="503">
        <f>IF($BB$3="４週",SUM(S26:AT26),IF($BB$3="暦月",SUM(S26:AW26),""))</f>
        <v>0</v>
      </c>
      <c r="AY26" s="504"/>
      <c r="AZ26" s="505">
        <f>IF($BB$3="４週",AX26/4,IF($BB$3="暦月",療養通所!AX26/(療養通所!$BB$8/7),""))</f>
        <v>0</v>
      </c>
      <c r="BA26" s="506"/>
      <c r="BB26" s="368"/>
      <c r="BC26" s="369"/>
      <c r="BD26" s="369"/>
      <c r="BE26" s="369"/>
      <c r="BF26" s="370"/>
    </row>
    <row r="27" spans="2:58" ht="20.25" customHeight="1" x14ac:dyDescent="0.4">
      <c r="B27" s="442"/>
      <c r="C27" s="449"/>
      <c r="D27" s="450"/>
      <c r="E27" s="451"/>
      <c r="F27" s="125">
        <f>C25</f>
        <v>0</v>
      </c>
      <c r="G27" s="518"/>
      <c r="H27" s="698"/>
      <c r="I27" s="699"/>
      <c r="J27" s="699"/>
      <c r="K27" s="700"/>
      <c r="L27" s="523"/>
      <c r="M27" s="524"/>
      <c r="N27" s="524"/>
      <c r="O27" s="525"/>
      <c r="P27" s="507" t="s">
        <v>152</v>
      </c>
      <c r="Q27" s="508"/>
      <c r="R27" s="509"/>
      <c r="S27" s="95" t="str">
        <f>IF(S25="","",VLOOKUP(S25,'シフト記号表（勤務時間帯） (6)'!$C$6:$S$35,17,FALSE))</f>
        <v/>
      </c>
      <c r="T27" s="96" t="str">
        <f>IF(T25="","",VLOOKUP(T25,'シフト記号表（勤務時間帯） (6)'!$C$6:$S$35,17,FALSE))</f>
        <v/>
      </c>
      <c r="U27" s="96" t="str">
        <f>IF(U25="","",VLOOKUP(U25,'シフト記号表（勤務時間帯） (6)'!$C$6:$S$35,17,FALSE))</f>
        <v/>
      </c>
      <c r="V27" s="96" t="str">
        <f>IF(V25="","",VLOOKUP(V25,'シフト記号表（勤務時間帯） (6)'!$C$6:$S$35,17,FALSE))</f>
        <v/>
      </c>
      <c r="W27" s="96" t="str">
        <f>IF(W25="","",VLOOKUP(W25,'シフト記号表（勤務時間帯） (6)'!$C$6:$S$35,17,FALSE))</f>
        <v/>
      </c>
      <c r="X27" s="96" t="str">
        <f>IF(X25="","",VLOOKUP(X25,'シフト記号表（勤務時間帯） (6)'!$C$6:$S$35,17,FALSE))</f>
        <v/>
      </c>
      <c r="Y27" s="97" t="str">
        <f>IF(Y25="","",VLOOKUP(Y25,'シフト記号表（勤務時間帯） (6)'!$C$6:$S$35,17,FALSE))</f>
        <v/>
      </c>
      <c r="Z27" s="95" t="str">
        <f>IF(Z25="","",VLOOKUP(Z25,'シフト記号表（勤務時間帯） (6)'!$C$6:$S$35,17,FALSE))</f>
        <v/>
      </c>
      <c r="AA27" s="96" t="str">
        <f>IF(AA25="","",VLOOKUP(AA25,'シフト記号表（勤務時間帯） (6)'!$C$6:$S$35,17,FALSE))</f>
        <v/>
      </c>
      <c r="AB27" s="96" t="str">
        <f>IF(AB25="","",VLOOKUP(AB25,'シフト記号表（勤務時間帯） (6)'!$C$6:$S$35,17,FALSE))</f>
        <v/>
      </c>
      <c r="AC27" s="96" t="str">
        <f>IF(AC25="","",VLOOKUP(AC25,'シフト記号表（勤務時間帯） (6)'!$C$6:$S$35,17,FALSE))</f>
        <v/>
      </c>
      <c r="AD27" s="96" t="str">
        <f>IF(AD25="","",VLOOKUP(AD25,'シフト記号表（勤務時間帯） (6)'!$C$6:$S$35,17,FALSE))</f>
        <v/>
      </c>
      <c r="AE27" s="96" t="str">
        <f>IF(AE25="","",VLOOKUP(AE25,'シフト記号表（勤務時間帯） (6)'!$C$6:$S$35,17,FALSE))</f>
        <v/>
      </c>
      <c r="AF27" s="97" t="str">
        <f>IF(AF25="","",VLOOKUP(AF25,'シフト記号表（勤務時間帯） (6)'!$C$6:$S$35,17,FALSE))</f>
        <v/>
      </c>
      <c r="AG27" s="95" t="str">
        <f>IF(AG25="","",VLOOKUP(AG25,'シフト記号表（勤務時間帯） (6)'!$C$6:$S$35,17,FALSE))</f>
        <v/>
      </c>
      <c r="AH27" s="96" t="str">
        <f>IF(AH25="","",VLOOKUP(AH25,'シフト記号表（勤務時間帯） (6)'!$C$6:$S$35,17,FALSE))</f>
        <v/>
      </c>
      <c r="AI27" s="96" t="str">
        <f>IF(AI25="","",VLOOKUP(AI25,'シフト記号表（勤務時間帯） (6)'!$C$6:$S$35,17,FALSE))</f>
        <v/>
      </c>
      <c r="AJ27" s="96" t="str">
        <f>IF(AJ25="","",VLOOKUP(AJ25,'シフト記号表（勤務時間帯） (6)'!$C$6:$S$35,17,FALSE))</f>
        <v/>
      </c>
      <c r="AK27" s="96" t="str">
        <f>IF(AK25="","",VLOOKUP(AK25,'シフト記号表（勤務時間帯） (6)'!$C$6:$S$35,17,FALSE))</f>
        <v/>
      </c>
      <c r="AL27" s="96" t="str">
        <f>IF(AL25="","",VLOOKUP(AL25,'シフト記号表（勤務時間帯） (6)'!$C$6:$S$35,17,FALSE))</f>
        <v/>
      </c>
      <c r="AM27" s="97" t="str">
        <f>IF(AM25="","",VLOOKUP(AM25,'シフト記号表（勤務時間帯） (6)'!$C$6:$S$35,17,FALSE))</f>
        <v/>
      </c>
      <c r="AN27" s="95" t="str">
        <f>IF(AN25="","",VLOOKUP(AN25,'シフト記号表（勤務時間帯） (6)'!$C$6:$S$35,17,FALSE))</f>
        <v/>
      </c>
      <c r="AO27" s="96" t="str">
        <f>IF(AO25="","",VLOOKUP(AO25,'シフト記号表（勤務時間帯） (6)'!$C$6:$S$35,17,FALSE))</f>
        <v/>
      </c>
      <c r="AP27" s="96" t="str">
        <f>IF(AP25="","",VLOOKUP(AP25,'シフト記号表（勤務時間帯） (6)'!$C$6:$S$35,17,FALSE))</f>
        <v/>
      </c>
      <c r="AQ27" s="96" t="str">
        <f>IF(AQ25="","",VLOOKUP(AQ25,'シフト記号表（勤務時間帯） (6)'!$C$6:$S$35,17,FALSE))</f>
        <v/>
      </c>
      <c r="AR27" s="96" t="str">
        <f>IF(AR25="","",VLOOKUP(AR25,'シフト記号表（勤務時間帯） (6)'!$C$6:$S$35,17,FALSE))</f>
        <v/>
      </c>
      <c r="AS27" s="96" t="str">
        <f>IF(AS25="","",VLOOKUP(AS25,'シフト記号表（勤務時間帯） (6)'!$C$6:$S$35,17,FALSE))</f>
        <v/>
      </c>
      <c r="AT27" s="97" t="str">
        <f>IF(AT25="","",VLOOKUP(AT25,'シフト記号表（勤務時間帯） (6)'!$C$6:$S$35,17,FALSE))</f>
        <v/>
      </c>
      <c r="AU27" s="95" t="str">
        <f>IF(AU25="","",VLOOKUP(AU25,'シフト記号表（勤務時間帯） (6)'!$C$6:$S$35,17,FALSE))</f>
        <v/>
      </c>
      <c r="AV27" s="96" t="str">
        <f>IF(AV25="","",VLOOKUP(AV25,'シフト記号表（勤務時間帯） (6)'!$C$6:$S$35,17,FALSE))</f>
        <v/>
      </c>
      <c r="AW27" s="96" t="str">
        <f>IF(AW25="","",VLOOKUP(AW25,'シフト記号表（勤務時間帯） (6)'!$C$6:$S$35,17,FALSE))</f>
        <v/>
      </c>
      <c r="AX27" s="510">
        <f>IF($BB$3="４週",SUM(S27:AT27),IF($BB$3="暦月",SUM(S27:AW27),""))</f>
        <v>0</v>
      </c>
      <c r="AY27" s="511"/>
      <c r="AZ27" s="512">
        <f>IF($BB$3="４週",AX27/4,IF($BB$3="暦月",療養通所!AX27/(療養通所!$BB$8/7),""))</f>
        <v>0</v>
      </c>
      <c r="BA27" s="513"/>
      <c r="BB27" s="497"/>
      <c r="BC27" s="498"/>
      <c r="BD27" s="498"/>
      <c r="BE27" s="498"/>
      <c r="BF27" s="499"/>
    </row>
    <row r="28" spans="2:58" ht="20.25" customHeight="1" x14ac:dyDescent="0.4">
      <c r="B28" s="442">
        <f>B25+1</f>
        <v>3</v>
      </c>
      <c r="C28" s="376"/>
      <c r="D28" s="385"/>
      <c r="E28" s="377"/>
      <c r="F28" s="149"/>
      <c r="G28" s="517"/>
      <c r="H28" s="701"/>
      <c r="I28" s="699"/>
      <c r="J28" s="699"/>
      <c r="K28" s="700"/>
      <c r="L28" s="520"/>
      <c r="M28" s="521"/>
      <c r="N28" s="521"/>
      <c r="O28" s="522"/>
      <c r="P28" s="526" t="s">
        <v>150</v>
      </c>
      <c r="Q28" s="527"/>
      <c r="R28" s="528"/>
      <c r="S28" s="65"/>
      <c r="T28" s="66"/>
      <c r="U28" s="66"/>
      <c r="V28" s="66"/>
      <c r="W28" s="66"/>
      <c r="X28" s="66"/>
      <c r="Y28" s="67"/>
      <c r="Z28" s="65"/>
      <c r="AA28" s="66"/>
      <c r="AB28" s="66"/>
      <c r="AC28" s="66"/>
      <c r="AD28" s="66"/>
      <c r="AE28" s="66"/>
      <c r="AF28" s="67"/>
      <c r="AG28" s="65"/>
      <c r="AH28" s="66"/>
      <c r="AI28" s="66"/>
      <c r="AJ28" s="66"/>
      <c r="AK28" s="66"/>
      <c r="AL28" s="66"/>
      <c r="AM28" s="67"/>
      <c r="AN28" s="65"/>
      <c r="AO28" s="66"/>
      <c r="AP28" s="66"/>
      <c r="AQ28" s="66"/>
      <c r="AR28" s="66"/>
      <c r="AS28" s="66"/>
      <c r="AT28" s="67"/>
      <c r="AU28" s="65"/>
      <c r="AV28" s="66"/>
      <c r="AW28" s="66"/>
      <c r="AX28" s="529"/>
      <c r="AY28" s="530"/>
      <c r="AZ28" s="531"/>
      <c r="BA28" s="532"/>
      <c r="BB28" s="365"/>
      <c r="BC28" s="366"/>
      <c r="BD28" s="366"/>
      <c r="BE28" s="366"/>
      <c r="BF28" s="367"/>
    </row>
    <row r="29" spans="2:58" ht="20.25" customHeight="1" x14ac:dyDescent="0.4">
      <c r="B29" s="442"/>
      <c r="C29" s="378"/>
      <c r="D29" s="387"/>
      <c r="E29" s="379"/>
      <c r="F29" s="125"/>
      <c r="G29" s="453"/>
      <c r="H29" s="698"/>
      <c r="I29" s="699"/>
      <c r="J29" s="699"/>
      <c r="K29" s="700"/>
      <c r="L29" s="463"/>
      <c r="M29" s="464"/>
      <c r="N29" s="464"/>
      <c r="O29" s="465"/>
      <c r="P29" s="500" t="s">
        <v>151</v>
      </c>
      <c r="Q29" s="501"/>
      <c r="R29" s="502"/>
      <c r="S29" s="145" t="str">
        <f>IF(S28="","",VLOOKUP(S28,'シフト記号表（勤務時間帯） (6)'!$C$6:$K$35,9,FALSE))</f>
        <v/>
      </c>
      <c r="T29" s="146" t="str">
        <f>IF(T28="","",VLOOKUP(T28,'シフト記号表（勤務時間帯） (6)'!$C$6:$K$35,9,FALSE))</f>
        <v/>
      </c>
      <c r="U29" s="146" t="str">
        <f>IF(U28="","",VLOOKUP(U28,'シフト記号表（勤務時間帯） (6)'!$C$6:$K$35,9,FALSE))</f>
        <v/>
      </c>
      <c r="V29" s="146" t="str">
        <f>IF(V28="","",VLOOKUP(V28,'シフト記号表（勤務時間帯） (6)'!$C$6:$K$35,9,FALSE))</f>
        <v/>
      </c>
      <c r="W29" s="146" t="str">
        <f>IF(W28="","",VLOOKUP(W28,'シフト記号表（勤務時間帯） (6)'!$C$6:$K$35,9,FALSE))</f>
        <v/>
      </c>
      <c r="X29" s="146" t="str">
        <f>IF(X28="","",VLOOKUP(X28,'シフト記号表（勤務時間帯） (6)'!$C$6:$K$35,9,FALSE))</f>
        <v/>
      </c>
      <c r="Y29" s="147" t="str">
        <f>IF(Y28="","",VLOOKUP(Y28,'シフト記号表（勤務時間帯） (6)'!$C$6:$K$35,9,FALSE))</f>
        <v/>
      </c>
      <c r="Z29" s="145" t="str">
        <f>IF(Z28="","",VLOOKUP(Z28,'シフト記号表（勤務時間帯） (6)'!$C$6:$K$35,9,FALSE))</f>
        <v/>
      </c>
      <c r="AA29" s="146" t="str">
        <f>IF(AA28="","",VLOOKUP(AA28,'シフト記号表（勤務時間帯） (6)'!$C$6:$K$35,9,FALSE))</f>
        <v/>
      </c>
      <c r="AB29" s="146" t="str">
        <f>IF(AB28="","",VLOOKUP(AB28,'シフト記号表（勤務時間帯） (6)'!$C$6:$K$35,9,FALSE))</f>
        <v/>
      </c>
      <c r="AC29" s="146" t="str">
        <f>IF(AC28="","",VLOOKUP(AC28,'シフト記号表（勤務時間帯） (6)'!$C$6:$K$35,9,FALSE))</f>
        <v/>
      </c>
      <c r="AD29" s="146" t="str">
        <f>IF(AD28="","",VLOOKUP(AD28,'シフト記号表（勤務時間帯） (6)'!$C$6:$K$35,9,FALSE))</f>
        <v/>
      </c>
      <c r="AE29" s="146" t="str">
        <f>IF(AE28="","",VLOOKUP(AE28,'シフト記号表（勤務時間帯） (6)'!$C$6:$K$35,9,FALSE))</f>
        <v/>
      </c>
      <c r="AF29" s="147" t="str">
        <f>IF(AF28="","",VLOOKUP(AF28,'シフト記号表（勤務時間帯） (6)'!$C$6:$K$35,9,FALSE))</f>
        <v/>
      </c>
      <c r="AG29" s="145" t="str">
        <f>IF(AG28="","",VLOOKUP(AG28,'シフト記号表（勤務時間帯） (6)'!$C$6:$K$35,9,FALSE))</f>
        <v/>
      </c>
      <c r="AH29" s="146" t="str">
        <f>IF(AH28="","",VLOOKUP(AH28,'シフト記号表（勤務時間帯） (6)'!$C$6:$K$35,9,FALSE))</f>
        <v/>
      </c>
      <c r="AI29" s="146" t="str">
        <f>IF(AI28="","",VLOOKUP(AI28,'シフト記号表（勤務時間帯） (6)'!$C$6:$K$35,9,FALSE))</f>
        <v/>
      </c>
      <c r="AJ29" s="146" t="str">
        <f>IF(AJ28="","",VLOOKUP(AJ28,'シフト記号表（勤務時間帯） (6)'!$C$6:$K$35,9,FALSE))</f>
        <v/>
      </c>
      <c r="AK29" s="146" t="str">
        <f>IF(AK28="","",VLOOKUP(AK28,'シフト記号表（勤務時間帯） (6)'!$C$6:$K$35,9,FALSE))</f>
        <v/>
      </c>
      <c r="AL29" s="146" t="str">
        <f>IF(AL28="","",VLOOKUP(AL28,'シフト記号表（勤務時間帯） (6)'!$C$6:$K$35,9,FALSE))</f>
        <v/>
      </c>
      <c r="AM29" s="147" t="str">
        <f>IF(AM28="","",VLOOKUP(AM28,'シフト記号表（勤務時間帯） (6)'!$C$6:$K$35,9,FALSE))</f>
        <v/>
      </c>
      <c r="AN29" s="145" t="str">
        <f>IF(AN28="","",VLOOKUP(AN28,'シフト記号表（勤務時間帯） (6)'!$C$6:$K$35,9,FALSE))</f>
        <v/>
      </c>
      <c r="AO29" s="146" t="str">
        <f>IF(AO28="","",VLOOKUP(AO28,'シフト記号表（勤務時間帯） (6)'!$C$6:$K$35,9,FALSE))</f>
        <v/>
      </c>
      <c r="AP29" s="146" t="str">
        <f>IF(AP28="","",VLOOKUP(AP28,'シフト記号表（勤務時間帯） (6)'!$C$6:$K$35,9,FALSE))</f>
        <v/>
      </c>
      <c r="AQ29" s="146" t="str">
        <f>IF(AQ28="","",VLOOKUP(AQ28,'シフト記号表（勤務時間帯） (6)'!$C$6:$K$35,9,FALSE))</f>
        <v/>
      </c>
      <c r="AR29" s="146" t="str">
        <f>IF(AR28="","",VLOOKUP(AR28,'シフト記号表（勤務時間帯） (6)'!$C$6:$K$35,9,FALSE))</f>
        <v/>
      </c>
      <c r="AS29" s="146" t="str">
        <f>IF(AS28="","",VLOOKUP(AS28,'シフト記号表（勤務時間帯） (6)'!$C$6:$K$35,9,FALSE))</f>
        <v/>
      </c>
      <c r="AT29" s="147" t="str">
        <f>IF(AT28="","",VLOOKUP(AT28,'シフト記号表（勤務時間帯） (6)'!$C$6:$K$35,9,FALSE))</f>
        <v/>
      </c>
      <c r="AU29" s="145" t="str">
        <f>IF(AU28="","",VLOOKUP(AU28,'シフト記号表（勤務時間帯） (6)'!$C$6:$K$35,9,FALSE))</f>
        <v/>
      </c>
      <c r="AV29" s="146" t="str">
        <f>IF(AV28="","",VLOOKUP(AV28,'シフト記号表（勤務時間帯） (6)'!$C$6:$K$35,9,FALSE))</f>
        <v/>
      </c>
      <c r="AW29" s="146" t="str">
        <f>IF(AW28="","",VLOOKUP(AW28,'シフト記号表（勤務時間帯） (6)'!$C$6:$K$35,9,FALSE))</f>
        <v/>
      </c>
      <c r="AX29" s="503">
        <f>IF($BB$3="４週",SUM(S29:AT29),IF($BB$3="暦月",SUM(S29:AW29),""))</f>
        <v>0</v>
      </c>
      <c r="AY29" s="504"/>
      <c r="AZ29" s="505">
        <f>IF($BB$3="４週",AX29/4,IF($BB$3="暦月",療養通所!AX29/(療養通所!$BB$8/7),""))</f>
        <v>0</v>
      </c>
      <c r="BA29" s="506"/>
      <c r="BB29" s="368"/>
      <c r="BC29" s="369"/>
      <c r="BD29" s="369"/>
      <c r="BE29" s="369"/>
      <c r="BF29" s="370"/>
    </row>
    <row r="30" spans="2:58" ht="20.25" customHeight="1" x14ac:dyDescent="0.4">
      <c r="B30" s="442"/>
      <c r="C30" s="533"/>
      <c r="D30" s="534"/>
      <c r="E30" s="535"/>
      <c r="F30" s="125">
        <f>C28</f>
        <v>0</v>
      </c>
      <c r="G30" s="518"/>
      <c r="H30" s="698"/>
      <c r="I30" s="699"/>
      <c r="J30" s="699"/>
      <c r="K30" s="700"/>
      <c r="L30" s="523"/>
      <c r="M30" s="524"/>
      <c r="N30" s="524"/>
      <c r="O30" s="525"/>
      <c r="P30" s="507" t="s">
        <v>152</v>
      </c>
      <c r="Q30" s="508"/>
      <c r="R30" s="509"/>
      <c r="S30" s="95" t="str">
        <f>IF(S28="","",VLOOKUP(S28,'シフト記号表（勤務時間帯） (6)'!$C$6:$S$35,17,FALSE))</f>
        <v/>
      </c>
      <c r="T30" s="96" t="str">
        <f>IF(T28="","",VLOOKUP(T28,'シフト記号表（勤務時間帯） (6)'!$C$6:$S$35,17,FALSE))</f>
        <v/>
      </c>
      <c r="U30" s="96" t="str">
        <f>IF(U28="","",VLOOKUP(U28,'シフト記号表（勤務時間帯） (6)'!$C$6:$S$35,17,FALSE))</f>
        <v/>
      </c>
      <c r="V30" s="96" t="str">
        <f>IF(V28="","",VLOOKUP(V28,'シフト記号表（勤務時間帯） (6)'!$C$6:$S$35,17,FALSE))</f>
        <v/>
      </c>
      <c r="W30" s="96" t="str">
        <f>IF(W28="","",VLOOKUP(W28,'シフト記号表（勤務時間帯） (6)'!$C$6:$S$35,17,FALSE))</f>
        <v/>
      </c>
      <c r="X30" s="96" t="str">
        <f>IF(X28="","",VLOOKUP(X28,'シフト記号表（勤務時間帯） (6)'!$C$6:$S$35,17,FALSE))</f>
        <v/>
      </c>
      <c r="Y30" s="97" t="str">
        <f>IF(Y28="","",VLOOKUP(Y28,'シフト記号表（勤務時間帯） (6)'!$C$6:$S$35,17,FALSE))</f>
        <v/>
      </c>
      <c r="Z30" s="95" t="str">
        <f>IF(Z28="","",VLOOKUP(Z28,'シフト記号表（勤務時間帯） (6)'!$C$6:$S$35,17,FALSE))</f>
        <v/>
      </c>
      <c r="AA30" s="96" t="str">
        <f>IF(AA28="","",VLOOKUP(AA28,'シフト記号表（勤務時間帯） (6)'!$C$6:$S$35,17,FALSE))</f>
        <v/>
      </c>
      <c r="AB30" s="96" t="str">
        <f>IF(AB28="","",VLOOKUP(AB28,'シフト記号表（勤務時間帯） (6)'!$C$6:$S$35,17,FALSE))</f>
        <v/>
      </c>
      <c r="AC30" s="96" t="str">
        <f>IF(AC28="","",VLOOKUP(AC28,'シフト記号表（勤務時間帯） (6)'!$C$6:$S$35,17,FALSE))</f>
        <v/>
      </c>
      <c r="AD30" s="96" t="str">
        <f>IF(AD28="","",VLOOKUP(AD28,'シフト記号表（勤務時間帯） (6)'!$C$6:$S$35,17,FALSE))</f>
        <v/>
      </c>
      <c r="AE30" s="96" t="str">
        <f>IF(AE28="","",VLOOKUP(AE28,'シフト記号表（勤務時間帯） (6)'!$C$6:$S$35,17,FALSE))</f>
        <v/>
      </c>
      <c r="AF30" s="97" t="str">
        <f>IF(AF28="","",VLOOKUP(AF28,'シフト記号表（勤務時間帯） (6)'!$C$6:$S$35,17,FALSE))</f>
        <v/>
      </c>
      <c r="AG30" s="95" t="str">
        <f>IF(AG28="","",VLOOKUP(AG28,'シフト記号表（勤務時間帯） (6)'!$C$6:$S$35,17,FALSE))</f>
        <v/>
      </c>
      <c r="AH30" s="96" t="str">
        <f>IF(AH28="","",VLOOKUP(AH28,'シフト記号表（勤務時間帯） (6)'!$C$6:$S$35,17,FALSE))</f>
        <v/>
      </c>
      <c r="AI30" s="96" t="str">
        <f>IF(AI28="","",VLOOKUP(AI28,'シフト記号表（勤務時間帯） (6)'!$C$6:$S$35,17,FALSE))</f>
        <v/>
      </c>
      <c r="AJ30" s="96" t="str">
        <f>IF(AJ28="","",VLOOKUP(AJ28,'シフト記号表（勤務時間帯） (6)'!$C$6:$S$35,17,FALSE))</f>
        <v/>
      </c>
      <c r="AK30" s="96" t="str">
        <f>IF(AK28="","",VLOOKUP(AK28,'シフト記号表（勤務時間帯） (6)'!$C$6:$S$35,17,FALSE))</f>
        <v/>
      </c>
      <c r="AL30" s="96" t="str">
        <f>IF(AL28="","",VLOOKUP(AL28,'シフト記号表（勤務時間帯） (6)'!$C$6:$S$35,17,FALSE))</f>
        <v/>
      </c>
      <c r="AM30" s="97" t="str">
        <f>IF(AM28="","",VLOOKUP(AM28,'シフト記号表（勤務時間帯） (6)'!$C$6:$S$35,17,FALSE))</f>
        <v/>
      </c>
      <c r="AN30" s="95" t="str">
        <f>IF(AN28="","",VLOOKUP(AN28,'シフト記号表（勤務時間帯） (6)'!$C$6:$S$35,17,FALSE))</f>
        <v/>
      </c>
      <c r="AO30" s="96" t="str">
        <f>IF(AO28="","",VLOOKUP(AO28,'シフト記号表（勤務時間帯） (6)'!$C$6:$S$35,17,FALSE))</f>
        <v/>
      </c>
      <c r="AP30" s="96" t="str">
        <f>IF(AP28="","",VLOOKUP(AP28,'シフト記号表（勤務時間帯） (6)'!$C$6:$S$35,17,FALSE))</f>
        <v/>
      </c>
      <c r="AQ30" s="96" t="str">
        <f>IF(AQ28="","",VLOOKUP(AQ28,'シフト記号表（勤務時間帯） (6)'!$C$6:$S$35,17,FALSE))</f>
        <v/>
      </c>
      <c r="AR30" s="96" t="str">
        <f>IF(AR28="","",VLOOKUP(AR28,'シフト記号表（勤務時間帯） (6)'!$C$6:$S$35,17,FALSE))</f>
        <v/>
      </c>
      <c r="AS30" s="96" t="str">
        <f>IF(AS28="","",VLOOKUP(AS28,'シフト記号表（勤務時間帯） (6)'!$C$6:$S$35,17,FALSE))</f>
        <v/>
      </c>
      <c r="AT30" s="97" t="str">
        <f>IF(AT28="","",VLOOKUP(AT28,'シフト記号表（勤務時間帯） (6)'!$C$6:$S$35,17,FALSE))</f>
        <v/>
      </c>
      <c r="AU30" s="95" t="str">
        <f>IF(AU28="","",VLOOKUP(AU28,'シフト記号表（勤務時間帯） (6)'!$C$6:$S$35,17,FALSE))</f>
        <v/>
      </c>
      <c r="AV30" s="96" t="str">
        <f>IF(AV28="","",VLOOKUP(AV28,'シフト記号表（勤務時間帯） (6)'!$C$6:$S$35,17,FALSE))</f>
        <v/>
      </c>
      <c r="AW30" s="96" t="str">
        <f>IF(AW28="","",VLOOKUP(AW28,'シフト記号表（勤務時間帯） (6)'!$C$6:$S$35,17,FALSE))</f>
        <v/>
      </c>
      <c r="AX30" s="510">
        <f>IF($BB$3="４週",SUM(S30:AT30),IF($BB$3="暦月",SUM(S30:AW30),""))</f>
        <v>0</v>
      </c>
      <c r="AY30" s="511"/>
      <c r="AZ30" s="512">
        <f>IF($BB$3="４週",AX30/4,IF($BB$3="暦月",療養通所!AX30/(療養通所!$BB$8/7),""))</f>
        <v>0</v>
      </c>
      <c r="BA30" s="513"/>
      <c r="BB30" s="497"/>
      <c r="BC30" s="498"/>
      <c r="BD30" s="498"/>
      <c r="BE30" s="498"/>
      <c r="BF30" s="499"/>
    </row>
    <row r="31" spans="2:58" ht="20.25" customHeight="1" x14ac:dyDescent="0.4">
      <c r="B31" s="442">
        <f>B28+1</f>
        <v>4</v>
      </c>
      <c r="C31" s="376"/>
      <c r="D31" s="385"/>
      <c r="E31" s="377"/>
      <c r="F31" s="149"/>
      <c r="G31" s="517"/>
      <c r="H31" s="701"/>
      <c r="I31" s="699"/>
      <c r="J31" s="699"/>
      <c r="K31" s="700"/>
      <c r="L31" s="520"/>
      <c r="M31" s="521"/>
      <c r="N31" s="521"/>
      <c r="O31" s="522"/>
      <c r="P31" s="526" t="s">
        <v>150</v>
      </c>
      <c r="Q31" s="527"/>
      <c r="R31" s="528"/>
      <c r="S31" s="65"/>
      <c r="T31" s="66"/>
      <c r="U31" s="66"/>
      <c r="V31" s="66"/>
      <c r="W31" s="66"/>
      <c r="X31" s="66"/>
      <c r="Y31" s="67"/>
      <c r="Z31" s="65"/>
      <c r="AA31" s="66"/>
      <c r="AB31" s="66"/>
      <c r="AC31" s="66"/>
      <c r="AD31" s="66"/>
      <c r="AE31" s="66"/>
      <c r="AF31" s="67"/>
      <c r="AG31" s="65"/>
      <c r="AH31" s="66"/>
      <c r="AI31" s="66"/>
      <c r="AJ31" s="66"/>
      <c r="AK31" s="66"/>
      <c r="AL31" s="66"/>
      <c r="AM31" s="67"/>
      <c r="AN31" s="65"/>
      <c r="AO31" s="66"/>
      <c r="AP31" s="66"/>
      <c r="AQ31" s="66"/>
      <c r="AR31" s="66"/>
      <c r="AS31" s="66"/>
      <c r="AT31" s="67"/>
      <c r="AU31" s="65"/>
      <c r="AV31" s="66"/>
      <c r="AW31" s="66"/>
      <c r="AX31" s="529"/>
      <c r="AY31" s="530"/>
      <c r="AZ31" s="531"/>
      <c r="BA31" s="532"/>
      <c r="BB31" s="365"/>
      <c r="BC31" s="366"/>
      <c r="BD31" s="366"/>
      <c r="BE31" s="366"/>
      <c r="BF31" s="367"/>
    </row>
    <row r="32" spans="2:58" ht="20.25" customHeight="1" x14ac:dyDescent="0.4">
      <c r="B32" s="442"/>
      <c r="C32" s="378"/>
      <c r="D32" s="387"/>
      <c r="E32" s="379"/>
      <c r="F32" s="125"/>
      <c r="G32" s="453"/>
      <c r="H32" s="698"/>
      <c r="I32" s="699"/>
      <c r="J32" s="699"/>
      <c r="K32" s="700"/>
      <c r="L32" s="463"/>
      <c r="M32" s="464"/>
      <c r="N32" s="464"/>
      <c r="O32" s="465"/>
      <c r="P32" s="500" t="s">
        <v>151</v>
      </c>
      <c r="Q32" s="501"/>
      <c r="R32" s="502"/>
      <c r="S32" s="145" t="str">
        <f>IF(S31="","",VLOOKUP(S31,'シフト記号表（勤務時間帯） (6)'!$C$6:$K$35,9,FALSE))</f>
        <v/>
      </c>
      <c r="T32" s="146" t="str">
        <f>IF(T31="","",VLOOKUP(T31,'シフト記号表（勤務時間帯） (6)'!$C$6:$K$35,9,FALSE))</f>
        <v/>
      </c>
      <c r="U32" s="146" t="str">
        <f>IF(U31="","",VLOOKUP(U31,'シフト記号表（勤務時間帯） (6)'!$C$6:$K$35,9,FALSE))</f>
        <v/>
      </c>
      <c r="V32" s="146" t="str">
        <f>IF(V31="","",VLOOKUP(V31,'シフト記号表（勤務時間帯） (6)'!$C$6:$K$35,9,FALSE))</f>
        <v/>
      </c>
      <c r="W32" s="146" t="str">
        <f>IF(W31="","",VLOOKUP(W31,'シフト記号表（勤務時間帯） (6)'!$C$6:$K$35,9,FALSE))</f>
        <v/>
      </c>
      <c r="X32" s="146" t="str">
        <f>IF(X31="","",VLOOKUP(X31,'シフト記号表（勤務時間帯） (6)'!$C$6:$K$35,9,FALSE))</f>
        <v/>
      </c>
      <c r="Y32" s="147" t="str">
        <f>IF(Y31="","",VLOOKUP(Y31,'シフト記号表（勤務時間帯） (6)'!$C$6:$K$35,9,FALSE))</f>
        <v/>
      </c>
      <c r="Z32" s="145" t="str">
        <f>IF(Z31="","",VLOOKUP(Z31,'シフト記号表（勤務時間帯） (6)'!$C$6:$K$35,9,FALSE))</f>
        <v/>
      </c>
      <c r="AA32" s="146" t="str">
        <f>IF(AA31="","",VLOOKUP(AA31,'シフト記号表（勤務時間帯） (6)'!$C$6:$K$35,9,FALSE))</f>
        <v/>
      </c>
      <c r="AB32" s="146" t="str">
        <f>IF(AB31="","",VLOOKUP(AB31,'シフト記号表（勤務時間帯） (6)'!$C$6:$K$35,9,FALSE))</f>
        <v/>
      </c>
      <c r="AC32" s="146" t="str">
        <f>IF(AC31="","",VLOOKUP(AC31,'シフト記号表（勤務時間帯） (6)'!$C$6:$K$35,9,FALSE))</f>
        <v/>
      </c>
      <c r="AD32" s="146" t="str">
        <f>IF(AD31="","",VLOOKUP(AD31,'シフト記号表（勤務時間帯） (6)'!$C$6:$K$35,9,FALSE))</f>
        <v/>
      </c>
      <c r="AE32" s="146" t="str">
        <f>IF(AE31="","",VLOOKUP(AE31,'シフト記号表（勤務時間帯） (6)'!$C$6:$K$35,9,FALSE))</f>
        <v/>
      </c>
      <c r="AF32" s="147" t="str">
        <f>IF(AF31="","",VLOOKUP(AF31,'シフト記号表（勤務時間帯） (6)'!$C$6:$K$35,9,FALSE))</f>
        <v/>
      </c>
      <c r="AG32" s="145" t="str">
        <f>IF(AG31="","",VLOOKUP(AG31,'シフト記号表（勤務時間帯） (6)'!$C$6:$K$35,9,FALSE))</f>
        <v/>
      </c>
      <c r="AH32" s="146" t="str">
        <f>IF(AH31="","",VLOOKUP(AH31,'シフト記号表（勤務時間帯） (6)'!$C$6:$K$35,9,FALSE))</f>
        <v/>
      </c>
      <c r="AI32" s="146" t="str">
        <f>IF(AI31="","",VLOOKUP(AI31,'シフト記号表（勤務時間帯） (6)'!$C$6:$K$35,9,FALSE))</f>
        <v/>
      </c>
      <c r="AJ32" s="146" t="str">
        <f>IF(AJ31="","",VLOOKUP(AJ31,'シフト記号表（勤務時間帯） (6)'!$C$6:$K$35,9,FALSE))</f>
        <v/>
      </c>
      <c r="AK32" s="146" t="str">
        <f>IF(AK31="","",VLOOKUP(AK31,'シフト記号表（勤務時間帯） (6)'!$C$6:$K$35,9,FALSE))</f>
        <v/>
      </c>
      <c r="AL32" s="146" t="str">
        <f>IF(AL31="","",VLOOKUP(AL31,'シフト記号表（勤務時間帯） (6)'!$C$6:$K$35,9,FALSE))</f>
        <v/>
      </c>
      <c r="AM32" s="147" t="str">
        <f>IF(AM31="","",VLOOKUP(AM31,'シフト記号表（勤務時間帯） (6)'!$C$6:$K$35,9,FALSE))</f>
        <v/>
      </c>
      <c r="AN32" s="145" t="str">
        <f>IF(AN31="","",VLOOKUP(AN31,'シフト記号表（勤務時間帯） (6)'!$C$6:$K$35,9,FALSE))</f>
        <v/>
      </c>
      <c r="AO32" s="146" t="str">
        <f>IF(AO31="","",VLOOKUP(AO31,'シフト記号表（勤務時間帯） (6)'!$C$6:$K$35,9,FALSE))</f>
        <v/>
      </c>
      <c r="AP32" s="146" t="str">
        <f>IF(AP31="","",VLOOKUP(AP31,'シフト記号表（勤務時間帯） (6)'!$C$6:$K$35,9,FALSE))</f>
        <v/>
      </c>
      <c r="AQ32" s="146" t="str">
        <f>IF(AQ31="","",VLOOKUP(AQ31,'シフト記号表（勤務時間帯） (6)'!$C$6:$K$35,9,FALSE))</f>
        <v/>
      </c>
      <c r="AR32" s="146" t="str">
        <f>IF(AR31="","",VLOOKUP(AR31,'シフト記号表（勤務時間帯） (6)'!$C$6:$K$35,9,FALSE))</f>
        <v/>
      </c>
      <c r="AS32" s="146" t="str">
        <f>IF(AS31="","",VLOOKUP(AS31,'シフト記号表（勤務時間帯） (6)'!$C$6:$K$35,9,FALSE))</f>
        <v/>
      </c>
      <c r="AT32" s="147" t="str">
        <f>IF(AT31="","",VLOOKUP(AT31,'シフト記号表（勤務時間帯） (6)'!$C$6:$K$35,9,FALSE))</f>
        <v/>
      </c>
      <c r="AU32" s="145" t="str">
        <f>IF(AU31="","",VLOOKUP(AU31,'シフト記号表（勤務時間帯） (6)'!$C$6:$K$35,9,FALSE))</f>
        <v/>
      </c>
      <c r="AV32" s="146" t="str">
        <f>IF(AV31="","",VLOOKUP(AV31,'シフト記号表（勤務時間帯） (6)'!$C$6:$K$35,9,FALSE))</f>
        <v/>
      </c>
      <c r="AW32" s="146" t="str">
        <f>IF(AW31="","",VLOOKUP(AW31,'シフト記号表（勤務時間帯） (6)'!$C$6:$K$35,9,FALSE))</f>
        <v/>
      </c>
      <c r="AX32" s="503">
        <f>IF($BB$3="４週",SUM(S32:AT32),IF($BB$3="暦月",SUM(S32:AW32),""))</f>
        <v>0</v>
      </c>
      <c r="AY32" s="504"/>
      <c r="AZ32" s="505">
        <f>IF($BB$3="４週",AX32/4,IF($BB$3="暦月",療養通所!AX32/(療養通所!$BB$8/7),""))</f>
        <v>0</v>
      </c>
      <c r="BA32" s="506"/>
      <c r="BB32" s="368"/>
      <c r="BC32" s="369"/>
      <c r="BD32" s="369"/>
      <c r="BE32" s="369"/>
      <c r="BF32" s="370"/>
    </row>
    <row r="33" spans="2:58" ht="20.25" customHeight="1" x14ac:dyDescent="0.4">
      <c r="B33" s="442"/>
      <c r="C33" s="533"/>
      <c r="D33" s="534"/>
      <c r="E33" s="535"/>
      <c r="F33" s="125">
        <f>C31</f>
        <v>0</v>
      </c>
      <c r="G33" s="518"/>
      <c r="H33" s="698"/>
      <c r="I33" s="699"/>
      <c r="J33" s="699"/>
      <c r="K33" s="700"/>
      <c r="L33" s="523"/>
      <c r="M33" s="524"/>
      <c r="N33" s="524"/>
      <c r="O33" s="525"/>
      <c r="P33" s="507" t="s">
        <v>152</v>
      </c>
      <c r="Q33" s="508"/>
      <c r="R33" s="509"/>
      <c r="S33" s="95" t="str">
        <f>IF(S31="","",VLOOKUP(S31,'シフト記号表（勤務時間帯） (6)'!$C$6:$S$35,17,FALSE))</f>
        <v/>
      </c>
      <c r="T33" s="96" t="str">
        <f>IF(T31="","",VLOOKUP(T31,'シフト記号表（勤務時間帯） (6)'!$C$6:$S$35,17,FALSE))</f>
        <v/>
      </c>
      <c r="U33" s="96" t="str">
        <f>IF(U31="","",VLOOKUP(U31,'シフト記号表（勤務時間帯） (6)'!$C$6:$S$35,17,FALSE))</f>
        <v/>
      </c>
      <c r="V33" s="96" t="str">
        <f>IF(V31="","",VLOOKUP(V31,'シフト記号表（勤務時間帯） (6)'!$C$6:$S$35,17,FALSE))</f>
        <v/>
      </c>
      <c r="W33" s="96" t="str">
        <f>IF(W31="","",VLOOKUP(W31,'シフト記号表（勤務時間帯） (6)'!$C$6:$S$35,17,FALSE))</f>
        <v/>
      </c>
      <c r="X33" s="96" t="str">
        <f>IF(X31="","",VLOOKUP(X31,'シフト記号表（勤務時間帯） (6)'!$C$6:$S$35,17,FALSE))</f>
        <v/>
      </c>
      <c r="Y33" s="97" t="str">
        <f>IF(Y31="","",VLOOKUP(Y31,'シフト記号表（勤務時間帯） (6)'!$C$6:$S$35,17,FALSE))</f>
        <v/>
      </c>
      <c r="Z33" s="95" t="str">
        <f>IF(Z31="","",VLOOKUP(Z31,'シフト記号表（勤務時間帯） (6)'!$C$6:$S$35,17,FALSE))</f>
        <v/>
      </c>
      <c r="AA33" s="96" t="str">
        <f>IF(AA31="","",VLOOKUP(AA31,'シフト記号表（勤務時間帯） (6)'!$C$6:$S$35,17,FALSE))</f>
        <v/>
      </c>
      <c r="AB33" s="96" t="str">
        <f>IF(AB31="","",VLOOKUP(AB31,'シフト記号表（勤務時間帯） (6)'!$C$6:$S$35,17,FALSE))</f>
        <v/>
      </c>
      <c r="AC33" s="96" t="str">
        <f>IF(AC31="","",VLOOKUP(AC31,'シフト記号表（勤務時間帯） (6)'!$C$6:$S$35,17,FALSE))</f>
        <v/>
      </c>
      <c r="AD33" s="96" t="str">
        <f>IF(AD31="","",VLOOKUP(AD31,'シフト記号表（勤務時間帯） (6)'!$C$6:$S$35,17,FALSE))</f>
        <v/>
      </c>
      <c r="AE33" s="96" t="str">
        <f>IF(AE31="","",VLOOKUP(AE31,'シフト記号表（勤務時間帯） (6)'!$C$6:$S$35,17,FALSE))</f>
        <v/>
      </c>
      <c r="AF33" s="97" t="str">
        <f>IF(AF31="","",VLOOKUP(AF31,'シフト記号表（勤務時間帯） (6)'!$C$6:$S$35,17,FALSE))</f>
        <v/>
      </c>
      <c r="AG33" s="95" t="str">
        <f>IF(AG31="","",VLOOKUP(AG31,'シフト記号表（勤務時間帯） (6)'!$C$6:$S$35,17,FALSE))</f>
        <v/>
      </c>
      <c r="AH33" s="96" t="str">
        <f>IF(AH31="","",VLOOKUP(AH31,'シフト記号表（勤務時間帯） (6)'!$C$6:$S$35,17,FALSE))</f>
        <v/>
      </c>
      <c r="AI33" s="96" t="str">
        <f>IF(AI31="","",VLOOKUP(AI31,'シフト記号表（勤務時間帯） (6)'!$C$6:$S$35,17,FALSE))</f>
        <v/>
      </c>
      <c r="AJ33" s="96" t="str">
        <f>IF(AJ31="","",VLOOKUP(AJ31,'シフト記号表（勤務時間帯） (6)'!$C$6:$S$35,17,FALSE))</f>
        <v/>
      </c>
      <c r="AK33" s="96" t="str">
        <f>IF(AK31="","",VLOOKUP(AK31,'シフト記号表（勤務時間帯） (6)'!$C$6:$S$35,17,FALSE))</f>
        <v/>
      </c>
      <c r="AL33" s="96" t="str">
        <f>IF(AL31="","",VLOOKUP(AL31,'シフト記号表（勤務時間帯） (6)'!$C$6:$S$35,17,FALSE))</f>
        <v/>
      </c>
      <c r="AM33" s="97" t="str">
        <f>IF(AM31="","",VLOOKUP(AM31,'シフト記号表（勤務時間帯） (6)'!$C$6:$S$35,17,FALSE))</f>
        <v/>
      </c>
      <c r="AN33" s="95" t="str">
        <f>IF(AN31="","",VLOOKUP(AN31,'シフト記号表（勤務時間帯） (6)'!$C$6:$S$35,17,FALSE))</f>
        <v/>
      </c>
      <c r="AO33" s="96" t="str">
        <f>IF(AO31="","",VLOOKUP(AO31,'シフト記号表（勤務時間帯） (6)'!$C$6:$S$35,17,FALSE))</f>
        <v/>
      </c>
      <c r="AP33" s="96" t="str">
        <f>IF(AP31="","",VLOOKUP(AP31,'シフト記号表（勤務時間帯） (6)'!$C$6:$S$35,17,FALSE))</f>
        <v/>
      </c>
      <c r="AQ33" s="96" t="str">
        <f>IF(AQ31="","",VLOOKUP(AQ31,'シフト記号表（勤務時間帯） (6)'!$C$6:$S$35,17,FALSE))</f>
        <v/>
      </c>
      <c r="AR33" s="96" t="str">
        <f>IF(AR31="","",VLOOKUP(AR31,'シフト記号表（勤務時間帯） (6)'!$C$6:$S$35,17,FALSE))</f>
        <v/>
      </c>
      <c r="AS33" s="96" t="str">
        <f>IF(AS31="","",VLOOKUP(AS31,'シフト記号表（勤務時間帯） (6)'!$C$6:$S$35,17,FALSE))</f>
        <v/>
      </c>
      <c r="AT33" s="97" t="str">
        <f>IF(AT31="","",VLOOKUP(AT31,'シフト記号表（勤務時間帯） (6)'!$C$6:$S$35,17,FALSE))</f>
        <v/>
      </c>
      <c r="AU33" s="95" t="str">
        <f>IF(AU31="","",VLOOKUP(AU31,'シフト記号表（勤務時間帯） (6)'!$C$6:$S$35,17,FALSE))</f>
        <v/>
      </c>
      <c r="AV33" s="96" t="str">
        <f>IF(AV31="","",VLOOKUP(AV31,'シフト記号表（勤務時間帯） (6)'!$C$6:$S$35,17,FALSE))</f>
        <v/>
      </c>
      <c r="AW33" s="96" t="str">
        <f>IF(AW31="","",VLOOKUP(AW31,'シフト記号表（勤務時間帯） (6)'!$C$6:$S$35,17,FALSE))</f>
        <v/>
      </c>
      <c r="AX33" s="510">
        <f>IF($BB$3="４週",SUM(S33:AT33),IF($BB$3="暦月",SUM(S33:AW33),""))</f>
        <v>0</v>
      </c>
      <c r="AY33" s="511"/>
      <c r="AZ33" s="512">
        <f>IF($BB$3="４週",AX33/4,IF($BB$3="暦月",療養通所!AX33/(療養通所!$BB$8/7),""))</f>
        <v>0</v>
      </c>
      <c r="BA33" s="513"/>
      <c r="BB33" s="497"/>
      <c r="BC33" s="498"/>
      <c r="BD33" s="498"/>
      <c r="BE33" s="498"/>
      <c r="BF33" s="499"/>
    </row>
    <row r="34" spans="2:58" ht="20.25" customHeight="1" x14ac:dyDescent="0.4">
      <c r="B34" s="442">
        <f>B31+1</f>
        <v>5</v>
      </c>
      <c r="C34" s="376"/>
      <c r="D34" s="385"/>
      <c r="E34" s="377"/>
      <c r="F34" s="149"/>
      <c r="G34" s="517"/>
      <c r="H34" s="701"/>
      <c r="I34" s="699"/>
      <c r="J34" s="699"/>
      <c r="K34" s="700"/>
      <c r="L34" s="520"/>
      <c r="M34" s="521"/>
      <c r="N34" s="521"/>
      <c r="O34" s="522"/>
      <c r="P34" s="526" t="s">
        <v>150</v>
      </c>
      <c r="Q34" s="527"/>
      <c r="R34" s="528"/>
      <c r="S34" s="65"/>
      <c r="T34" s="66"/>
      <c r="U34" s="66"/>
      <c r="V34" s="66"/>
      <c r="W34" s="66"/>
      <c r="X34" s="66"/>
      <c r="Y34" s="67"/>
      <c r="Z34" s="65"/>
      <c r="AA34" s="66"/>
      <c r="AB34" s="66"/>
      <c r="AC34" s="66"/>
      <c r="AD34" s="66"/>
      <c r="AE34" s="66"/>
      <c r="AF34" s="67"/>
      <c r="AG34" s="65"/>
      <c r="AH34" s="66"/>
      <c r="AI34" s="66"/>
      <c r="AJ34" s="66"/>
      <c r="AK34" s="66"/>
      <c r="AL34" s="66"/>
      <c r="AM34" s="67"/>
      <c r="AN34" s="65"/>
      <c r="AO34" s="66"/>
      <c r="AP34" s="66"/>
      <c r="AQ34" s="66"/>
      <c r="AR34" s="66"/>
      <c r="AS34" s="66"/>
      <c r="AT34" s="67"/>
      <c r="AU34" s="65"/>
      <c r="AV34" s="66"/>
      <c r="AW34" s="66"/>
      <c r="AX34" s="529"/>
      <c r="AY34" s="530"/>
      <c r="AZ34" s="531"/>
      <c r="BA34" s="532"/>
      <c r="BB34" s="365"/>
      <c r="BC34" s="366"/>
      <c r="BD34" s="366"/>
      <c r="BE34" s="366"/>
      <c r="BF34" s="367"/>
    </row>
    <row r="35" spans="2:58" ht="20.25" customHeight="1" x14ac:dyDescent="0.4">
      <c r="B35" s="442"/>
      <c r="C35" s="378"/>
      <c r="D35" s="387"/>
      <c r="E35" s="379"/>
      <c r="F35" s="125"/>
      <c r="G35" s="453"/>
      <c r="H35" s="698"/>
      <c r="I35" s="699"/>
      <c r="J35" s="699"/>
      <c r="K35" s="700"/>
      <c r="L35" s="463"/>
      <c r="M35" s="464"/>
      <c r="N35" s="464"/>
      <c r="O35" s="465"/>
      <c r="P35" s="500" t="s">
        <v>151</v>
      </c>
      <c r="Q35" s="501"/>
      <c r="R35" s="502"/>
      <c r="S35" s="145" t="str">
        <f>IF(S34="","",VLOOKUP(S34,'シフト記号表（勤務時間帯） (6)'!$C$6:$K$35,9,FALSE))</f>
        <v/>
      </c>
      <c r="T35" s="146" t="str">
        <f>IF(T34="","",VLOOKUP(T34,'シフト記号表（勤務時間帯） (6)'!$C$6:$K$35,9,FALSE))</f>
        <v/>
      </c>
      <c r="U35" s="146" t="str">
        <f>IF(U34="","",VLOOKUP(U34,'シフト記号表（勤務時間帯） (6)'!$C$6:$K$35,9,FALSE))</f>
        <v/>
      </c>
      <c r="V35" s="146" t="str">
        <f>IF(V34="","",VLOOKUP(V34,'シフト記号表（勤務時間帯） (6)'!$C$6:$K$35,9,FALSE))</f>
        <v/>
      </c>
      <c r="W35" s="146" t="str">
        <f>IF(W34="","",VLOOKUP(W34,'シフト記号表（勤務時間帯） (6)'!$C$6:$K$35,9,FALSE))</f>
        <v/>
      </c>
      <c r="X35" s="146" t="str">
        <f>IF(X34="","",VLOOKUP(X34,'シフト記号表（勤務時間帯） (6)'!$C$6:$K$35,9,FALSE))</f>
        <v/>
      </c>
      <c r="Y35" s="147" t="str">
        <f>IF(Y34="","",VLOOKUP(Y34,'シフト記号表（勤務時間帯） (6)'!$C$6:$K$35,9,FALSE))</f>
        <v/>
      </c>
      <c r="Z35" s="145" t="str">
        <f>IF(Z34="","",VLOOKUP(Z34,'シフト記号表（勤務時間帯） (6)'!$C$6:$K$35,9,FALSE))</f>
        <v/>
      </c>
      <c r="AA35" s="146" t="str">
        <f>IF(AA34="","",VLOOKUP(AA34,'シフト記号表（勤務時間帯） (6)'!$C$6:$K$35,9,FALSE))</f>
        <v/>
      </c>
      <c r="AB35" s="146" t="str">
        <f>IF(AB34="","",VLOOKUP(AB34,'シフト記号表（勤務時間帯） (6)'!$C$6:$K$35,9,FALSE))</f>
        <v/>
      </c>
      <c r="AC35" s="146" t="str">
        <f>IF(AC34="","",VLOOKUP(AC34,'シフト記号表（勤務時間帯） (6)'!$C$6:$K$35,9,FALSE))</f>
        <v/>
      </c>
      <c r="AD35" s="146" t="str">
        <f>IF(AD34="","",VLOOKUP(AD34,'シフト記号表（勤務時間帯） (6)'!$C$6:$K$35,9,FALSE))</f>
        <v/>
      </c>
      <c r="AE35" s="146" t="str">
        <f>IF(AE34="","",VLOOKUP(AE34,'シフト記号表（勤務時間帯） (6)'!$C$6:$K$35,9,FALSE))</f>
        <v/>
      </c>
      <c r="AF35" s="147" t="str">
        <f>IF(AF34="","",VLOOKUP(AF34,'シフト記号表（勤務時間帯） (6)'!$C$6:$K$35,9,FALSE))</f>
        <v/>
      </c>
      <c r="AG35" s="145" t="str">
        <f>IF(AG34="","",VLOOKUP(AG34,'シフト記号表（勤務時間帯） (6)'!$C$6:$K$35,9,FALSE))</f>
        <v/>
      </c>
      <c r="AH35" s="146" t="str">
        <f>IF(AH34="","",VLOOKUP(AH34,'シフト記号表（勤務時間帯） (6)'!$C$6:$K$35,9,FALSE))</f>
        <v/>
      </c>
      <c r="AI35" s="146" t="str">
        <f>IF(AI34="","",VLOOKUP(AI34,'シフト記号表（勤務時間帯） (6)'!$C$6:$K$35,9,FALSE))</f>
        <v/>
      </c>
      <c r="AJ35" s="146" t="str">
        <f>IF(AJ34="","",VLOOKUP(AJ34,'シフト記号表（勤務時間帯） (6)'!$C$6:$K$35,9,FALSE))</f>
        <v/>
      </c>
      <c r="AK35" s="146" t="str">
        <f>IF(AK34="","",VLOOKUP(AK34,'シフト記号表（勤務時間帯） (6)'!$C$6:$K$35,9,FALSE))</f>
        <v/>
      </c>
      <c r="AL35" s="146" t="str">
        <f>IF(AL34="","",VLOOKUP(AL34,'シフト記号表（勤務時間帯） (6)'!$C$6:$K$35,9,FALSE))</f>
        <v/>
      </c>
      <c r="AM35" s="147" t="str">
        <f>IF(AM34="","",VLOOKUP(AM34,'シフト記号表（勤務時間帯） (6)'!$C$6:$K$35,9,FALSE))</f>
        <v/>
      </c>
      <c r="AN35" s="145" t="str">
        <f>IF(AN34="","",VLOOKUP(AN34,'シフト記号表（勤務時間帯） (6)'!$C$6:$K$35,9,FALSE))</f>
        <v/>
      </c>
      <c r="AO35" s="146" t="str">
        <f>IF(AO34="","",VLOOKUP(AO34,'シフト記号表（勤務時間帯） (6)'!$C$6:$K$35,9,FALSE))</f>
        <v/>
      </c>
      <c r="AP35" s="146" t="str">
        <f>IF(AP34="","",VLOOKUP(AP34,'シフト記号表（勤務時間帯） (6)'!$C$6:$K$35,9,FALSE))</f>
        <v/>
      </c>
      <c r="AQ35" s="146" t="str">
        <f>IF(AQ34="","",VLOOKUP(AQ34,'シフト記号表（勤務時間帯） (6)'!$C$6:$K$35,9,FALSE))</f>
        <v/>
      </c>
      <c r="AR35" s="146" t="str">
        <f>IF(AR34="","",VLOOKUP(AR34,'シフト記号表（勤務時間帯） (6)'!$C$6:$K$35,9,FALSE))</f>
        <v/>
      </c>
      <c r="AS35" s="146" t="str">
        <f>IF(AS34="","",VLOOKUP(AS34,'シフト記号表（勤務時間帯） (6)'!$C$6:$K$35,9,FALSE))</f>
        <v/>
      </c>
      <c r="AT35" s="147" t="str">
        <f>IF(AT34="","",VLOOKUP(AT34,'シフト記号表（勤務時間帯） (6)'!$C$6:$K$35,9,FALSE))</f>
        <v/>
      </c>
      <c r="AU35" s="145" t="str">
        <f>IF(AU34="","",VLOOKUP(AU34,'シフト記号表（勤務時間帯） (6)'!$C$6:$K$35,9,FALSE))</f>
        <v/>
      </c>
      <c r="AV35" s="146" t="str">
        <f>IF(AV34="","",VLOOKUP(AV34,'シフト記号表（勤務時間帯） (6)'!$C$6:$K$35,9,FALSE))</f>
        <v/>
      </c>
      <c r="AW35" s="146" t="str">
        <f>IF(AW34="","",VLOOKUP(AW34,'シフト記号表（勤務時間帯） (6)'!$C$6:$K$35,9,FALSE))</f>
        <v/>
      </c>
      <c r="AX35" s="503">
        <f>IF($BB$3="４週",SUM(S35:AT35),IF($BB$3="暦月",SUM(S35:AW35),""))</f>
        <v>0</v>
      </c>
      <c r="AY35" s="504"/>
      <c r="AZ35" s="505">
        <f>IF($BB$3="４週",AX35/4,IF($BB$3="暦月",療養通所!AX35/(療養通所!$BB$8/7),""))</f>
        <v>0</v>
      </c>
      <c r="BA35" s="506"/>
      <c r="BB35" s="368"/>
      <c r="BC35" s="369"/>
      <c r="BD35" s="369"/>
      <c r="BE35" s="369"/>
      <c r="BF35" s="370"/>
    </row>
    <row r="36" spans="2:58" ht="20.25" customHeight="1" x14ac:dyDescent="0.4">
      <c r="B36" s="442"/>
      <c r="C36" s="533"/>
      <c r="D36" s="534"/>
      <c r="E36" s="535"/>
      <c r="F36" s="125">
        <f>C34</f>
        <v>0</v>
      </c>
      <c r="G36" s="518"/>
      <c r="H36" s="698"/>
      <c r="I36" s="699"/>
      <c r="J36" s="699"/>
      <c r="K36" s="700"/>
      <c r="L36" s="523"/>
      <c r="M36" s="524"/>
      <c r="N36" s="524"/>
      <c r="O36" s="525"/>
      <c r="P36" s="507" t="s">
        <v>152</v>
      </c>
      <c r="Q36" s="508"/>
      <c r="R36" s="509"/>
      <c r="S36" s="95" t="str">
        <f>IF(S34="","",VLOOKUP(S34,'シフト記号表（勤務時間帯） (6)'!$C$6:$S$35,17,FALSE))</f>
        <v/>
      </c>
      <c r="T36" s="96" t="str">
        <f>IF(T34="","",VLOOKUP(T34,'シフト記号表（勤務時間帯） (6)'!$C$6:$S$35,17,FALSE))</f>
        <v/>
      </c>
      <c r="U36" s="96" t="str">
        <f>IF(U34="","",VLOOKUP(U34,'シフト記号表（勤務時間帯） (6)'!$C$6:$S$35,17,FALSE))</f>
        <v/>
      </c>
      <c r="V36" s="96" t="str">
        <f>IF(V34="","",VLOOKUP(V34,'シフト記号表（勤務時間帯） (6)'!$C$6:$S$35,17,FALSE))</f>
        <v/>
      </c>
      <c r="W36" s="96" t="str">
        <f>IF(W34="","",VLOOKUP(W34,'シフト記号表（勤務時間帯） (6)'!$C$6:$S$35,17,FALSE))</f>
        <v/>
      </c>
      <c r="X36" s="96" t="str">
        <f>IF(X34="","",VLOOKUP(X34,'シフト記号表（勤務時間帯） (6)'!$C$6:$S$35,17,FALSE))</f>
        <v/>
      </c>
      <c r="Y36" s="97" t="str">
        <f>IF(Y34="","",VLOOKUP(Y34,'シフト記号表（勤務時間帯） (6)'!$C$6:$S$35,17,FALSE))</f>
        <v/>
      </c>
      <c r="Z36" s="95" t="str">
        <f>IF(Z34="","",VLOOKUP(Z34,'シフト記号表（勤務時間帯） (6)'!$C$6:$S$35,17,FALSE))</f>
        <v/>
      </c>
      <c r="AA36" s="96" t="str">
        <f>IF(AA34="","",VLOOKUP(AA34,'シフト記号表（勤務時間帯） (6)'!$C$6:$S$35,17,FALSE))</f>
        <v/>
      </c>
      <c r="AB36" s="96" t="str">
        <f>IF(AB34="","",VLOOKUP(AB34,'シフト記号表（勤務時間帯） (6)'!$C$6:$S$35,17,FALSE))</f>
        <v/>
      </c>
      <c r="AC36" s="96" t="str">
        <f>IF(AC34="","",VLOOKUP(AC34,'シフト記号表（勤務時間帯） (6)'!$C$6:$S$35,17,FALSE))</f>
        <v/>
      </c>
      <c r="AD36" s="96" t="str">
        <f>IF(AD34="","",VLOOKUP(AD34,'シフト記号表（勤務時間帯） (6)'!$C$6:$S$35,17,FALSE))</f>
        <v/>
      </c>
      <c r="AE36" s="96" t="str">
        <f>IF(AE34="","",VLOOKUP(AE34,'シフト記号表（勤務時間帯） (6)'!$C$6:$S$35,17,FALSE))</f>
        <v/>
      </c>
      <c r="AF36" s="97" t="str">
        <f>IF(AF34="","",VLOOKUP(AF34,'シフト記号表（勤務時間帯） (6)'!$C$6:$S$35,17,FALSE))</f>
        <v/>
      </c>
      <c r="AG36" s="95" t="str">
        <f>IF(AG34="","",VLOOKUP(AG34,'シフト記号表（勤務時間帯） (6)'!$C$6:$S$35,17,FALSE))</f>
        <v/>
      </c>
      <c r="AH36" s="96" t="str">
        <f>IF(AH34="","",VLOOKUP(AH34,'シフト記号表（勤務時間帯） (6)'!$C$6:$S$35,17,FALSE))</f>
        <v/>
      </c>
      <c r="AI36" s="96" t="str">
        <f>IF(AI34="","",VLOOKUP(AI34,'シフト記号表（勤務時間帯） (6)'!$C$6:$S$35,17,FALSE))</f>
        <v/>
      </c>
      <c r="AJ36" s="96" t="str">
        <f>IF(AJ34="","",VLOOKUP(AJ34,'シフト記号表（勤務時間帯） (6)'!$C$6:$S$35,17,FALSE))</f>
        <v/>
      </c>
      <c r="AK36" s="96" t="str">
        <f>IF(AK34="","",VLOOKUP(AK34,'シフト記号表（勤務時間帯） (6)'!$C$6:$S$35,17,FALSE))</f>
        <v/>
      </c>
      <c r="AL36" s="96" t="str">
        <f>IF(AL34="","",VLOOKUP(AL34,'シフト記号表（勤務時間帯） (6)'!$C$6:$S$35,17,FALSE))</f>
        <v/>
      </c>
      <c r="AM36" s="97" t="str">
        <f>IF(AM34="","",VLOOKUP(AM34,'シフト記号表（勤務時間帯） (6)'!$C$6:$S$35,17,FALSE))</f>
        <v/>
      </c>
      <c r="AN36" s="95" t="str">
        <f>IF(AN34="","",VLOOKUP(AN34,'シフト記号表（勤務時間帯） (6)'!$C$6:$S$35,17,FALSE))</f>
        <v/>
      </c>
      <c r="AO36" s="96" t="str">
        <f>IF(AO34="","",VLOOKUP(AO34,'シフト記号表（勤務時間帯） (6)'!$C$6:$S$35,17,FALSE))</f>
        <v/>
      </c>
      <c r="AP36" s="96" t="str">
        <f>IF(AP34="","",VLOOKUP(AP34,'シフト記号表（勤務時間帯） (6)'!$C$6:$S$35,17,FALSE))</f>
        <v/>
      </c>
      <c r="AQ36" s="96" t="str">
        <f>IF(AQ34="","",VLOOKUP(AQ34,'シフト記号表（勤務時間帯） (6)'!$C$6:$S$35,17,FALSE))</f>
        <v/>
      </c>
      <c r="AR36" s="96" t="str">
        <f>IF(AR34="","",VLOOKUP(AR34,'シフト記号表（勤務時間帯） (6)'!$C$6:$S$35,17,FALSE))</f>
        <v/>
      </c>
      <c r="AS36" s="96" t="str">
        <f>IF(AS34="","",VLOOKUP(AS34,'シフト記号表（勤務時間帯） (6)'!$C$6:$S$35,17,FALSE))</f>
        <v/>
      </c>
      <c r="AT36" s="97" t="str">
        <f>IF(AT34="","",VLOOKUP(AT34,'シフト記号表（勤務時間帯） (6)'!$C$6:$S$35,17,FALSE))</f>
        <v/>
      </c>
      <c r="AU36" s="95" t="str">
        <f>IF(AU34="","",VLOOKUP(AU34,'シフト記号表（勤務時間帯） (6)'!$C$6:$S$35,17,FALSE))</f>
        <v/>
      </c>
      <c r="AV36" s="96" t="str">
        <f>IF(AV34="","",VLOOKUP(AV34,'シフト記号表（勤務時間帯） (6)'!$C$6:$S$35,17,FALSE))</f>
        <v/>
      </c>
      <c r="AW36" s="96" t="str">
        <f>IF(AW34="","",VLOOKUP(AW34,'シフト記号表（勤務時間帯） (6)'!$C$6:$S$35,17,FALSE))</f>
        <v/>
      </c>
      <c r="AX36" s="510">
        <f>IF($BB$3="４週",SUM(S36:AT36),IF($BB$3="暦月",SUM(S36:AW36),""))</f>
        <v>0</v>
      </c>
      <c r="AY36" s="511"/>
      <c r="AZ36" s="512">
        <f>IF($BB$3="４週",AX36/4,IF($BB$3="暦月",療養通所!AX36/(療養通所!$BB$8/7),""))</f>
        <v>0</v>
      </c>
      <c r="BA36" s="513"/>
      <c r="BB36" s="497"/>
      <c r="BC36" s="498"/>
      <c r="BD36" s="498"/>
      <c r="BE36" s="498"/>
      <c r="BF36" s="499"/>
    </row>
    <row r="37" spans="2:58" ht="20.25" customHeight="1" x14ac:dyDescent="0.4">
      <c r="B37" s="442">
        <f>B34+1</f>
        <v>6</v>
      </c>
      <c r="C37" s="376"/>
      <c r="D37" s="385"/>
      <c r="E37" s="377"/>
      <c r="F37" s="149"/>
      <c r="G37" s="517"/>
      <c r="H37" s="701"/>
      <c r="I37" s="699"/>
      <c r="J37" s="699"/>
      <c r="K37" s="700"/>
      <c r="L37" s="520"/>
      <c r="M37" s="521"/>
      <c r="N37" s="521"/>
      <c r="O37" s="522"/>
      <c r="P37" s="526" t="s">
        <v>150</v>
      </c>
      <c r="Q37" s="527"/>
      <c r="R37" s="528"/>
      <c r="S37" s="65"/>
      <c r="T37" s="66"/>
      <c r="U37" s="66"/>
      <c r="V37" s="66"/>
      <c r="W37" s="66"/>
      <c r="X37" s="66"/>
      <c r="Y37" s="67"/>
      <c r="Z37" s="65"/>
      <c r="AA37" s="66"/>
      <c r="AB37" s="66"/>
      <c r="AC37" s="66"/>
      <c r="AD37" s="66"/>
      <c r="AE37" s="66"/>
      <c r="AF37" s="67"/>
      <c r="AG37" s="65"/>
      <c r="AH37" s="66"/>
      <c r="AI37" s="66"/>
      <c r="AJ37" s="66"/>
      <c r="AK37" s="66"/>
      <c r="AL37" s="66"/>
      <c r="AM37" s="67"/>
      <c r="AN37" s="65"/>
      <c r="AO37" s="66"/>
      <c r="AP37" s="66"/>
      <c r="AQ37" s="66"/>
      <c r="AR37" s="66"/>
      <c r="AS37" s="66"/>
      <c r="AT37" s="67"/>
      <c r="AU37" s="65"/>
      <c r="AV37" s="66"/>
      <c r="AW37" s="66"/>
      <c r="AX37" s="529"/>
      <c r="AY37" s="530"/>
      <c r="AZ37" s="531"/>
      <c r="BA37" s="532"/>
      <c r="BB37" s="365"/>
      <c r="BC37" s="366"/>
      <c r="BD37" s="366"/>
      <c r="BE37" s="366"/>
      <c r="BF37" s="367"/>
    </row>
    <row r="38" spans="2:58" ht="20.25" customHeight="1" x14ac:dyDescent="0.4">
      <c r="B38" s="442"/>
      <c r="C38" s="378"/>
      <c r="D38" s="387"/>
      <c r="E38" s="379"/>
      <c r="F38" s="125"/>
      <c r="G38" s="453"/>
      <c r="H38" s="698"/>
      <c r="I38" s="699"/>
      <c r="J38" s="699"/>
      <c r="K38" s="700"/>
      <c r="L38" s="463"/>
      <c r="M38" s="464"/>
      <c r="N38" s="464"/>
      <c r="O38" s="465"/>
      <c r="P38" s="500" t="s">
        <v>151</v>
      </c>
      <c r="Q38" s="501"/>
      <c r="R38" s="502"/>
      <c r="S38" s="145" t="str">
        <f>IF(S37="","",VLOOKUP(S37,'シフト記号表（勤務時間帯） (6)'!$C$6:$K$35,9,FALSE))</f>
        <v/>
      </c>
      <c r="T38" s="146" t="str">
        <f>IF(T37="","",VLOOKUP(T37,'シフト記号表（勤務時間帯） (6)'!$C$6:$K$35,9,FALSE))</f>
        <v/>
      </c>
      <c r="U38" s="146" t="str">
        <f>IF(U37="","",VLOOKUP(U37,'シフト記号表（勤務時間帯） (6)'!$C$6:$K$35,9,FALSE))</f>
        <v/>
      </c>
      <c r="V38" s="146" t="str">
        <f>IF(V37="","",VLOOKUP(V37,'シフト記号表（勤務時間帯） (6)'!$C$6:$K$35,9,FALSE))</f>
        <v/>
      </c>
      <c r="W38" s="146" t="str">
        <f>IF(W37="","",VLOOKUP(W37,'シフト記号表（勤務時間帯） (6)'!$C$6:$K$35,9,FALSE))</f>
        <v/>
      </c>
      <c r="X38" s="146" t="str">
        <f>IF(X37="","",VLOOKUP(X37,'シフト記号表（勤務時間帯） (6)'!$C$6:$K$35,9,FALSE))</f>
        <v/>
      </c>
      <c r="Y38" s="147" t="str">
        <f>IF(Y37="","",VLOOKUP(Y37,'シフト記号表（勤務時間帯） (6)'!$C$6:$K$35,9,FALSE))</f>
        <v/>
      </c>
      <c r="Z38" s="145" t="str">
        <f>IF(Z37="","",VLOOKUP(Z37,'シフト記号表（勤務時間帯） (6)'!$C$6:$K$35,9,FALSE))</f>
        <v/>
      </c>
      <c r="AA38" s="146" t="str">
        <f>IF(AA37="","",VLOOKUP(AA37,'シフト記号表（勤務時間帯） (6)'!$C$6:$K$35,9,FALSE))</f>
        <v/>
      </c>
      <c r="AB38" s="146" t="str">
        <f>IF(AB37="","",VLOOKUP(AB37,'シフト記号表（勤務時間帯） (6)'!$C$6:$K$35,9,FALSE))</f>
        <v/>
      </c>
      <c r="AC38" s="146" t="str">
        <f>IF(AC37="","",VLOOKUP(AC37,'シフト記号表（勤務時間帯） (6)'!$C$6:$K$35,9,FALSE))</f>
        <v/>
      </c>
      <c r="AD38" s="146" t="str">
        <f>IF(AD37="","",VLOOKUP(AD37,'シフト記号表（勤務時間帯） (6)'!$C$6:$K$35,9,FALSE))</f>
        <v/>
      </c>
      <c r="AE38" s="146" t="str">
        <f>IF(AE37="","",VLOOKUP(AE37,'シフト記号表（勤務時間帯） (6)'!$C$6:$K$35,9,FALSE))</f>
        <v/>
      </c>
      <c r="AF38" s="147" t="str">
        <f>IF(AF37="","",VLOOKUP(AF37,'シフト記号表（勤務時間帯） (6)'!$C$6:$K$35,9,FALSE))</f>
        <v/>
      </c>
      <c r="AG38" s="145" t="str">
        <f>IF(AG37="","",VLOOKUP(AG37,'シフト記号表（勤務時間帯） (6)'!$C$6:$K$35,9,FALSE))</f>
        <v/>
      </c>
      <c r="AH38" s="146" t="str">
        <f>IF(AH37="","",VLOOKUP(AH37,'シフト記号表（勤務時間帯） (6)'!$C$6:$K$35,9,FALSE))</f>
        <v/>
      </c>
      <c r="AI38" s="146" t="str">
        <f>IF(AI37="","",VLOOKUP(AI37,'シフト記号表（勤務時間帯） (6)'!$C$6:$K$35,9,FALSE))</f>
        <v/>
      </c>
      <c r="AJ38" s="146" t="str">
        <f>IF(AJ37="","",VLOOKUP(AJ37,'シフト記号表（勤務時間帯） (6)'!$C$6:$K$35,9,FALSE))</f>
        <v/>
      </c>
      <c r="AK38" s="146" t="str">
        <f>IF(AK37="","",VLOOKUP(AK37,'シフト記号表（勤務時間帯） (6)'!$C$6:$K$35,9,FALSE))</f>
        <v/>
      </c>
      <c r="AL38" s="146" t="str">
        <f>IF(AL37="","",VLOOKUP(AL37,'シフト記号表（勤務時間帯） (6)'!$C$6:$K$35,9,FALSE))</f>
        <v/>
      </c>
      <c r="AM38" s="147" t="str">
        <f>IF(AM37="","",VLOOKUP(AM37,'シフト記号表（勤務時間帯） (6)'!$C$6:$K$35,9,FALSE))</f>
        <v/>
      </c>
      <c r="AN38" s="145" t="str">
        <f>IF(AN37="","",VLOOKUP(AN37,'シフト記号表（勤務時間帯） (6)'!$C$6:$K$35,9,FALSE))</f>
        <v/>
      </c>
      <c r="AO38" s="146" t="str">
        <f>IF(AO37="","",VLOOKUP(AO37,'シフト記号表（勤務時間帯） (6)'!$C$6:$K$35,9,FALSE))</f>
        <v/>
      </c>
      <c r="AP38" s="146" t="str">
        <f>IF(AP37="","",VLOOKUP(AP37,'シフト記号表（勤務時間帯） (6)'!$C$6:$K$35,9,FALSE))</f>
        <v/>
      </c>
      <c r="AQ38" s="146" t="str">
        <f>IF(AQ37="","",VLOOKUP(AQ37,'シフト記号表（勤務時間帯） (6)'!$C$6:$K$35,9,FALSE))</f>
        <v/>
      </c>
      <c r="AR38" s="146" t="str">
        <f>IF(AR37="","",VLOOKUP(AR37,'シフト記号表（勤務時間帯） (6)'!$C$6:$K$35,9,FALSE))</f>
        <v/>
      </c>
      <c r="AS38" s="146" t="str">
        <f>IF(AS37="","",VLOOKUP(AS37,'シフト記号表（勤務時間帯） (6)'!$C$6:$K$35,9,FALSE))</f>
        <v/>
      </c>
      <c r="AT38" s="147" t="str">
        <f>IF(AT37="","",VLOOKUP(AT37,'シフト記号表（勤務時間帯） (6)'!$C$6:$K$35,9,FALSE))</f>
        <v/>
      </c>
      <c r="AU38" s="145" t="str">
        <f>IF(AU37="","",VLOOKUP(AU37,'シフト記号表（勤務時間帯） (6)'!$C$6:$K$35,9,FALSE))</f>
        <v/>
      </c>
      <c r="AV38" s="146" t="str">
        <f>IF(AV37="","",VLOOKUP(AV37,'シフト記号表（勤務時間帯） (6)'!$C$6:$K$35,9,FALSE))</f>
        <v/>
      </c>
      <c r="AW38" s="146" t="str">
        <f>IF(AW37="","",VLOOKUP(AW37,'シフト記号表（勤務時間帯） (6)'!$C$6:$K$35,9,FALSE))</f>
        <v/>
      </c>
      <c r="AX38" s="503">
        <f>IF($BB$3="４週",SUM(S38:AT38),IF($BB$3="暦月",SUM(S38:AW38),""))</f>
        <v>0</v>
      </c>
      <c r="AY38" s="504"/>
      <c r="AZ38" s="505">
        <f>IF($BB$3="４週",AX38/4,IF($BB$3="暦月",療養通所!AX38/(療養通所!$BB$8/7),""))</f>
        <v>0</v>
      </c>
      <c r="BA38" s="506"/>
      <c r="BB38" s="368"/>
      <c r="BC38" s="369"/>
      <c r="BD38" s="369"/>
      <c r="BE38" s="369"/>
      <c r="BF38" s="370"/>
    </row>
    <row r="39" spans="2:58" ht="20.25" customHeight="1" x14ac:dyDescent="0.4">
      <c r="B39" s="442"/>
      <c r="C39" s="533"/>
      <c r="D39" s="534"/>
      <c r="E39" s="535"/>
      <c r="F39" s="125">
        <f>C37</f>
        <v>0</v>
      </c>
      <c r="G39" s="518"/>
      <c r="H39" s="698"/>
      <c r="I39" s="699"/>
      <c r="J39" s="699"/>
      <c r="K39" s="700"/>
      <c r="L39" s="523"/>
      <c r="M39" s="524"/>
      <c r="N39" s="524"/>
      <c r="O39" s="525"/>
      <c r="P39" s="507" t="s">
        <v>152</v>
      </c>
      <c r="Q39" s="508"/>
      <c r="R39" s="509"/>
      <c r="S39" s="95" t="str">
        <f>IF(S37="","",VLOOKUP(S37,'シフト記号表（勤務時間帯） (6)'!$C$6:$S$35,17,FALSE))</f>
        <v/>
      </c>
      <c r="T39" s="96" t="str">
        <f>IF(T37="","",VLOOKUP(T37,'シフト記号表（勤務時間帯） (6)'!$C$6:$S$35,17,FALSE))</f>
        <v/>
      </c>
      <c r="U39" s="96" t="str">
        <f>IF(U37="","",VLOOKUP(U37,'シフト記号表（勤務時間帯） (6)'!$C$6:$S$35,17,FALSE))</f>
        <v/>
      </c>
      <c r="V39" s="96" t="str">
        <f>IF(V37="","",VLOOKUP(V37,'シフト記号表（勤務時間帯） (6)'!$C$6:$S$35,17,FALSE))</f>
        <v/>
      </c>
      <c r="W39" s="96" t="str">
        <f>IF(W37="","",VLOOKUP(W37,'シフト記号表（勤務時間帯） (6)'!$C$6:$S$35,17,FALSE))</f>
        <v/>
      </c>
      <c r="X39" s="96" t="str">
        <f>IF(X37="","",VLOOKUP(X37,'シフト記号表（勤務時間帯） (6)'!$C$6:$S$35,17,FALSE))</f>
        <v/>
      </c>
      <c r="Y39" s="97" t="str">
        <f>IF(Y37="","",VLOOKUP(Y37,'シフト記号表（勤務時間帯） (6)'!$C$6:$S$35,17,FALSE))</f>
        <v/>
      </c>
      <c r="Z39" s="95" t="str">
        <f>IF(Z37="","",VLOOKUP(Z37,'シフト記号表（勤務時間帯） (6)'!$C$6:$S$35,17,FALSE))</f>
        <v/>
      </c>
      <c r="AA39" s="96" t="str">
        <f>IF(AA37="","",VLOOKUP(AA37,'シフト記号表（勤務時間帯） (6)'!$C$6:$S$35,17,FALSE))</f>
        <v/>
      </c>
      <c r="AB39" s="96" t="str">
        <f>IF(AB37="","",VLOOKUP(AB37,'シフト記号表（勤務時間帯） (6)'!$C$6:$S$35,17,FALSE))</f>
        <v/>
      </c>
      <c r="AC39" s="96" t="str">
        <f>IF(AC37="","",VLOOKUP(AC37,'シフト記号表（勤務時間帯） (6)'!$C$6:$S$35,17,FALSE))</f>
        <v/>
      </c>
      <c r="AD39" s="96" t="str">
        <f>IF(AD37="","",VLOOKUP(AD37,'シフト記号表（勤務時間帯） (6)'!$C$6:$S$35,17,FALSE))</f>
        <v/>
      </c>
      <c r="AE39" s="96" t="str">
        <f>IF(AE37="","",VLOOKUP(AE37,'シフト記号表（勤務時間帯） (6)'!$C$6:$S$35,17,FALSE))</f>
        <v/>
      </c>
      <c r="AF39" s="97" t="str">
        <f>IF(AF37="","",VLOOKUP(AF37,'シフト記号表（勤務時間帯） (6)'!$C$6:$S$35,17,FALSE))</f>
        <v/>
      </c>
      <c r="AG39" s="95" t="str">
        <f>IF(AG37="","",VLOOKUP(AG37,'シフト記号表（勤務時間帯） (6)'!$C$6:$S$35,17,FALSE))</f>
        <v/>
      </c>
      <c r="AH39" s="96" t="str">
        <f>IF(AH37="","",VLOOKUP(AH37,'シフト記号表（勤務時間帯） (6)'!$C$6:$S$35,17,FALSE))</f>
        <v/>
      </c>
      <c r="AI39" s="96" t="str">
        <f>IF(AI37="","",VLOOKUP(AI37,'シフト記号表（勤務時間帯） (6)'!$C$6:$S$35,17,FALSE))</f>
        <v/>
      </c>
      <c r="AJ39" s="96" t="str">
        <f>IF(AJ37="","",VLOOKUP(AJ37,'シフト記号表（勤務時間帯） (6)'!$C$6:$S$35,17,FALSE))</f>
        <v/>
      </c>
      <c r="AK39" s="96" t="str">
        <f>IF(AK37="","",VLOOKUP(AK37,'シフト記号表（勤務時間帯） (6)'!$C$6:$S$35,17,FALSE))</f>
        <v/>
      </c>
      <c r="AL39" s="96" t="str">
        <f>IF(AL37="","",VLOOKUP(AL37,'シフト記号表（勤務時間帯） (6)'!$C$6:$S$35,17,FALSE))</f>
        <v/>
      </c>
      <c r="AM39" s="97" t="str">
        <f>IF(AM37="","",VLOOKUP(AM37,'シフト記号表（勤務時間帯） (6)'!$C$6:$S$35,17,FALSE))</f>
        <v/>
      </c>
      <c r="AN39" s="95" t="str">
        <f>IF(AN37="","",VLOOKUP(AN37,'シフト記号表（勤務時間帯） (6)'!$C$6:$S$35,17,FALSE))</f>
        <v/>
      </c>
      <c r="AO39" s="96" t="str">
        <f>IF(AO37="","",VLOOKUP(AO37,'シフト記号表（勤務時間帯） (6)'!$C$6:$S$35,17,FALSE))</f>
        <v/>
      </c>
      <c r="AP39" s="96" t="str">
        <f>IF(AP37="","",VLOOKUP(AP37,'シフト記号表（勤務時間帯） (6)'!$C$6:$S$35,17,FALSE))</f>
        <v/>
      </c>
      <c r="AQ39" s="96" t="str">
        <f>IF(AQ37="","",VLOOKUP(AQ37,'シフト記号表（勤務時間帯） (6)'!$C$6:$S$35,17,FALSE))</f>
        <v/>
      </c>
      <c r="AR39" s="96" t="str">
        <f>IF(AR37="","",VLOOKUP(AR37,'シフト記号表（勤務時間帯） (6)'!$C$6:$S$35,17,FALSE))</f>
        <v/>
      </c>
      <c r="AS39" s="96" t="str">
        <f>IF(AS37="","",VLOOKUP(AS37,'シフト記号表（勤務時間帯） (6)'!$C$6:$S$35,17,FALSE))</f>
        <v/>
      </c>
      <c r="AT39" s="97" t="str">
        <f>IF(AT37="","",VLOOKUP(AT37,'シフト記号表（勤務時間帯） (6)'!$C$6:$S$35,17,FALSE))</f>
        <v/>
      </c>
      <c r="AU39" s="95" t="str">
        <f>IF(AU37="","",VLOOKUP(AU37,'シフト記号表（勤務時間帯） (6)'!$C$6:$S$35,17,FALSE))</f>
        <v/>
      </c>
      <c r="AV39" s="96" t="str">
        <f>IF(AV37="","",VLOOKUP(AV37,'シフト記号表（勤務時間帯） (6)'!$C$6:$S$35,17,FALSE))</f>
        <v/>
      </c>
      <c r="AW39" s="96" t="str">
        <f>IF(AW37="","",VLOOKUP(AW37,'シフト記号表（勤務時間帯） (6)'!$C$6:$S$35,17,FALSE))</f>
        <v/>
      </c>
      <c r="AX39" s="510">
        <f>IF($BB$3="４週",SUM(S39:AT39),IF($BB$3="暦月",SUM(S39:AW39),""))</f>
        <v>0</v>
      </c>
      <c r="AY39" s="511"/>
      <c r="AZ39" s="512">
        <f>IF($BB$3="４週",AX39/4,IF($BB$3="暦月",療養通所!AX39/(療養通所!$BB$8/7),""))</f>
        <v>0</v>
      </c>
      <c r="BA39" s="513"/>
      <c r="BB39" s="497"/>
      <c r="BC39" s="498"/>
      <c r="BD39" s="498"/>
      <c r="BE39" s="498"/>
      <c r="BF39" s="499"/>
    </row>
    <row r="40" spans="2:58" ht="20.25" customHeight="1" x14ac:dyDescent="0.4">
      <c r="B40" s="442">
        <f>B37+1</f>
        <v>7</v>
      </c>
      <c r="C40" s="376"/>
      <c r="D40" s="385"/>
      <c r="E40" s="377"/>
      <c r="F40" s="149"/>
      <c r="G40" s="517"/>
      <c r="H40" s="701"/>
      <c r="I40" s="699"/>
      <c r="J40" s="699"/>
      <c r="K40" s="700"/>
      <c r="L40" s="520"/>
      <c r="M40" s="521"/>
      <c r="N40" s="521"/>
      <c r="O40" s="522"/>
      <c r="P40" s="526" t="s">
        <v>150</v>
      </c>
      <c r="Q40" s="527"/>
      <c r="R40" s="528"/>
      <c r="S40" s="65"/>
      <c r="T40" s="66"/>
      <c r="U40" s="66"/>
      <c r="V40" s="66"/>
      <c r="W40" s="66"/>
      <c r="X40" s="66"/>
      <c r="Y40" s="67"/>
      <c r="Z40" s="65"/>
      <c r="AA40" s="66"/>
      <c r="AB40" s="66"/>
      <c r="AC40" s="66"/>
      <c r="AD40" s="66"/>
      <c r="AE40" s="66"/>
      <c r="AF40" s="67"/>
      <c r="AG40" s="65"/>
      <c r="AH40" s="66"/>
      <c r="AI40" s="66"/>
      <c r="AJ40" s="66"/>
      <c r="AK40" s="66"/>
      <c r="AL40" s="66"/>
      <c r="AM40" s="67"/>
      <c r="AN40" s="65"/>
      <c r="AO40" s="66"/>
      <c r="AP40" s="66"/>
      <c r="AQ40" s="66"/>
      <c r="AR40" s="66"/>
      <c r="AS40" s="66"/>
      <c r="AT40" s="67"/>
      <c r="AU40" s="65"/>
      <c r="AV40" s="66"/>
      <c r="AW40" s="66"/>
      <c r="AX40" s="529"/>
      <c r="AY40" s="530"/>
      <c r="AZ40" s="531"/>
      <c r="BA40" s="532"/>
      <c r="BB40" s="365"/>
      <c r="BC40" s="366"/>
      <c r="BD40" s="366"/>
      <c r="BE40" s="366"/>
      <c r="BF40" s="367"/>
    </row>
    <row r="41" spans="2:58" ht="20.25" customHeight="1" x14ac:dyDescent="0.4">
      <c r="B41" s="442"/>
      <c r="C41" s="378"/>
      <c r="D41" s="387"/>
      <c r="E41" s="379"/>
      <c r="F41" s="125"/>
      <c r="G41" s="453"/>
      <c r="H41" s="698"/>
      <c r="I41" s="699"/>
      <c r="J41" s="699"/>
      <c r="K41" s="700"/>
      <c r="L41" s="463"/>
      <c r="M41" s="464"/>
      <c r="N41" s="464"/>
      <c r="O41" s="465"/>
      <c r="P41" s="500" t="s">
        <v>151</v>
      </c>
      <c r="Q41" s="501"/>
      <c r="R41" s="502"/>
      <c r="S41" s="145" t="str">
        <f>IF(S40="","",VLOOKUP(S40,'シフト記号表（勤務時間帯） (6)'!$C$6:$K$35,9,FALSE))</f>
        <v/>
      </c>
      <c r="T41" s="146" t="str">
        <f>IF(T40="","",VLOOKUP(T40,'シフト記号表（勤務時間帯） (6)'!$C$6:$K$35,9,FALSE))</f>
        <v/>
      </c>
      <c r="U41" s="146" t="str">
        <f>IF(U40="","",VLOOKUP(U40,'シフト記号表（勤務時間帯） (6)'!$C$6:$K$35,9,FALSE))</f>
        <v/>
      </c>
      <c r="V41" s="146" t="str">
        <f>IF(V40="","",VLOOKUP(V40,'シフト記号表（勤務時間帯） (6)'!$C$6:$K$35,9,FALSE))</f>
        <v/>
      </c>
      <c r="W41" s="146" t="str">
        <f>IF(W40="","",VLOOKUP(W40,'シフト記号表（勤務時間帯） (6)'!$C$6:$K$35,9,FALSE))</f>
        <v/>
      </c>
      <c r="X41" s="146" t="str">
        <f>IF(X40="","",VLOOKUP(X40,'シフト記号表（勤務時間帯） (6)'!$C$6:$K$35,9,FALSE))</f>
        <v/>
      </c>
      <c r="Y41" s="147" t="str">
        <f>IF(Y40="","",VLOOKUP(Y40,'シフト記号表（勤務時間帯） (6)'!$C$6:$K$35,9,FALSE))</f>
        <v/>
      </c>
      <c r="Z41" s="145" t="str">
        <f>IF(Z40="","",VLOOKUP(Z40,'シフト記号表（勤務時間帯） (6)'!$C$6:$K$35,9,FALSE))</f>
        <v/>
      </c>
      <c r="AA41" s="146" t="str">
        <f>IF(AA40="","",VLOOKUP(AA40,'シフト記号表（勤務時間帯） (6)'!$C$6:$K$35,9,FALSE))</f>
        <v/>
      </c>
      <c r="AB41" s="146" t="str">
        <f>IF(AB40="","",VLOOKUP(AB40,'シフト記号表（勤務時間帯） (6)'!$C$6:$K$35,9,FALSE))</f>
        <v/>
      </c>
      <c r="AC41" s="146" t="str">
        <f>IF(AC40="","",VLOOKUP(AC40,'シフト記号表（勤務時間帯） (6)'!$C$6:$K$35,9,FALSE))</f>
        <v/>
      </c>
      <c r="AD41" s="146" t="str">
        <f>IF(AD40="","",VLOOKUP(AD40,'シフト記号表（勤務時間帯） (6)'!$C$6:$K$35,9,FALSE))</f>
        <v/>
      </c>
      <c r="AE41" s="146" t="str">
        <f>IF(AE40="","",VLOOKUP(AE40,'シフト記号表（勤務時間帯） (6)'!$C$6:$K$35,9,FALSE))</f>
        <v/>
      </c>
      <c r="AF41" s="147" t="str">
        <f>IF(AF40="","",VLOOKUP(AF40,'シフト記号表（勤務時間帯） (6)'!$C$6:$K$35,9,FALSE))</f>
        <v/>
      </c>
      <c r="AG41" s="145" t="str">
        <f>IF(AG40="","",VLOOKUP(AG40,'シフト記号表（勤務時間帯） (6)'!$C$6:$K$35,9,FALSE))</f>
        <v/>
      </c>
      <c r="AH41" s="146" t="str">
        <f>IF(AH40="","",VLOOKUP(AH40,'シフト記号表（勤務時間帯） (6)'!$C$6:$K$35,9,FALSE))</f>
        <v/>
      </c>
      <c r="AI41" s="146" t="str">
        <f>IF(AI40="","",VLOOKUP(AI40,'シフト記号表（勤務時間帯） (6)'!$C$6:$K$35,9,FALSE))</f>
        <v/>
      </c>
      <c r="AJ41" s="146" t="str">
        <f>IF(AJ40="","",VLOOKUP(AJ40,'シフト記号表（勤務時間帯） (6)'!$C$6:$K$35,9,FALSE))</f>
        <v/>
      </c>
      <c r="AK41" s="146" t="str">
        <f>IF(AK40="","",VLOOKUP(AK40,'シフト記号表（勤務時間帯） (6)'!$C$6:$K$35,9,FALSE))</f>
        <v/>
      </c>
      <c r="AL41" s="146" t="str">
        <f>IF(AL40="","",VLOOKUP(AL40,'シフト記号表（勤務時間帯） (6)'!$C$6:$K$35,9,FALSE))</f>
        <v/>
      </c>
      <c r="AM41" s="147" t="str">
        <f>IF(AM40="","",VLOOKUP(AM40,'シフト記号表（勤務時間帯） (6)'!$C$6:$K$35,9,FALSE))</f>
        <v/>
      </c>
      <c r="AN41" s="145" t="str">
        <f>IF(AN40="","",VLOOKUP(AN40,'シフト記号表（勤務時間帯） (6)'!$C$6:$K$35,9,FALSE))</f>
        <v/>
      </c>
      <c r="AO41" s="146" t="str">
        <f>IF(AO40="","",VLOOKUP(AO40,'シフト記号表（勤務時間帯） (6)'!$C$6:$K$35,9,FALSE))</f>
        <v/>
      </c>
      <c r="AP41" s="146" t="str">
        <f>IF(AP40="","",VLOOKUP(AP40,'シフト記号表（勤務時間帯） (6)'!$C$6:$K$35,9,FALSE))</f>
        <v/>
      </c>
      <c r="AQ41" s="146" t="str">
        <f>IF(AQ40="","",VLOOKUP(AQ40,'シフト記号表（勤務時間帯） (6)'!$C$6:$K$35,9,FALSE))</f>
        <v/>
      </c>
      <c r="AR41" s="146" t="str">
        <f>IF(AR40="","",VLOOKUP(AR40,'シフト記号表（勤務時間帯） (6)'!$C$6:$K$35,9,FALSE))</f>
        <v/>
      </c>
      <c r="AS41" s="146" t="str">
        <f>IF(AS40="","",VLOOKUP(AS40,'シフト記号表（勤務時間帯） (6)'!$C$6:$K$35,9,FALSE))</f>
        <v/>
      </c>
      <c r="AT41" s="147" t="str">
        <f>IF(AT40="","",VLOOKUP(AT40,'シフト記号表（勤務時間帯） (6)'!$C$6:$K$35,9,FALSE))</f>
        <v/>
      </c>
      <c r="AU41" s="145" t="str">
        <f>IF(AU40="","",VLOOKUP(AU40,'シフト記号表（勤務時間帯） (6)'!$C$6:$K$35,9,FALSE))</f>
        <v/>
      </c>
      <c r="AV41" s="146" t="str">
        <f>IF(AV40="","",VLOOKUP(AV40,'シフト記号表（勤務時間帯） (6)'!$C$6:$K$35,9,FALSE))</f>
        <v/>
      </c>
      <c r="AW41" s="146" t="str">
        <f>IF(AW40="","",VLOOKUP(AW40,'シフト記号表（勤務時間帯） (6)'!$C$6:$K$35,9,FALSE))</f>
        <v/>
      </c>
      <c r="AX41" s="503">
        <f>IF($BB$3="４週",SUM(S41:AT41),IF($BB$3="暦月",SUM(S41:AW41),""))</f>
        <v>0</v>
      </c>
      <c r="AY41" s="504"/>
      <c r="AZ41" s="505">
        <f>IF($BB$3="４週",AX41/4,IF($BB$3="暦月",療養通所!AX41/(療養通所!$BB$8/7),""))</f>
        <v>0</v>
      </c>
      <c r="BA41" s="506"/>
      <c r="BB41" s="368"/>
      <c r="BC41" s="369"/>
      <c r="BD41" s="369"/>
      <c r="BE41" s="369"/>
      <c r="BF41" s="370"/>
    </row>
    <row r="42" spans="2:58" ht="20.25" customHeight="1" x14ac:dyDescent="0.4">
      <c r="B42" s="442"/>
      <c r="C42" s="533"/>
      <c r="D42" s="534"/>
      <c r="E42" s="535"/>
      <c r="F42" s="125">
        <f>C40</f>
        <v>0</v>
      </c>
      <c r="G42" s="518"/>
      <c r="H42" s="698"/>
      <c r="I42" s="699"/>
      <c r="J42" s="699"/>
      <c r="K42" s="700"/>
      <c r="L42" s="523"/>
      <c r="M42" s="524"/>
      <c r="N42" s="524"/>
      <c r="O42" s="525"/>
      <c r="P42" s="507" t="s">
        <v>152</v>
      </c>
      <c r="Q42" s="508"/>
      <c r="R42" s="509"/>
      <c r="S42" s="95" t="str">
        <f>IF(S40="","",VLOOKUP(S40,'シフト記号表（勤務時間帯） (6)'!$C$6:$S$35,17,FALSE))</f>
        <v/>
      </c>
      <c r="T42" s="96" t="str">
        <f>IF(T40="","",VLOOKUP(T40,'シフト記号表（勤務時間帯） (6)'!$C$6:$S$35,17,FALSE))</f>
        <v/>
      </c>
      <c r="U42" s="96" t="str">
        <f>IF(U40="","",VLOOKUP(U40,'シフト記号表（勤務時間帯） (6)'!$C$6:$S$35,17,FALSE))</f>
        <v/>
      </c>
      <c r="V42" s="96" t="str">
        <f>IF(V40="","",VLOOKUP(V40,'シフト記号表（勤務時間帯） (6)'!$C$6:$S$35,17,FALSE))</f>
        <v/>
      </c>
      <c r="W42" s="96" t="str">
        <f>IF(W40="","",VLOOKUP(W40,'シフト記号表（勤務時間帯） (6)'!$C$6:$S$35,17,FALSE))</f>
        <v/>
      </c>
      <c r="X42" s="96" t="str">
        <f>IF(X40="","",VLOOKUP(X40,'シフト記号表（勤務時間帯） (6)'!$C$6:$S$35,17,FALSE))</f>
        <v/>
      </c>
      <c r="Y42" s="97" t="str">
        <f>IF(Y40="","",VLOOKUP(Y40,'シフト記号表（勤務時間帯） (6)'!$C$6:$S$35,17,FALSE))</f>
        <v/>
      </c>
      <c r="Z42" s="95" t="str">
        <f>IF(Z40="","",VLOOKUP(Z40,'シフト記号表（勤務時間帯） (6)'!$C$6:$S$35,17,FALSE))</f>
        <v/>
      </c>
      <c r="AA42" s="96" t="str">
        <f>IF(AA40="","",VLOOKUP(AA40,'シフト記号表（勤務時間帯） (6)'!$C$6:$S$35,17,FALSE))</f>
        <v/>
      </c>
      <c r="AB42" s="96" t="str">
        <f>IF(AB40="","",VLOOKUP(AB40,'シフト記号表（勤務時間帯） (6)'!$C$6:$S$35,17,FALSE))</f>
        <v/>
      </c>
      <c r="AC42" s="96" t="str">
        <f>IF(AC40="","",VLOOKUP(AC40,'シフト記号表（勤務時間帯） (6)'!$C$6:$S$35,17,FALSE))</f>
        <v/>
      </c>
      <c r="AD42" s="96" t="str">
        <f>IF(AD40="","",VLOOKUP(AD40,'シフト記号表（勤務時間帯） (6)'!$C$6:$S$35,17,FALSE))</f>
        <v/>
      </c>
      <c r="AE42" s="96" t="str">
        <f>IF(AE40="","",VLOOKUP(AE40,'シフト記号表（勤務時間帯） (6)'!$C$6:$S$35,17,FALSE))</f>
        <v/>
      </c>
      <c r="AF42" s="97" t="str">
        <f>IF(AF40="","",VLOOKUP(AF40,'シフト記号表（勤務時間帯） (6)'!$C$6:$S$35,17,FALSE))</f>
        <v/>
      </c>
      <c r="AG42" s="95" t="str">
        <f>IF(AG40="","",VLOOKUP(AG40,'シフト記号表（勤務時間帯） (6)'!$C$6:$S$35,17,FALSE))</f>
        <v/>
      </c>
      <c r="AH42" s="96" t="str">
        <f>IF(AH40="","",VLOOKUP(AH40,'シフト記号表（勤務時間帯） (6)'!$C$6:$S$35,17,FALSE))</f>
        <v/>
      </c>
      <c r="AI42" s="96" t="str">
        <f>IF(AI40="","",VLOOKUP(AI40,'シフト記号表（勤務時間帯） (6)'!$C$6:$S$35,17,FALSE))</f>
        <v/>
      </c>
      <c r="AJ42" s="96" t="str">
        <f>IF(AJ40="","",VLOOKUP(AJ40,'シフト記号表（勤務時間帯） (6)'!$C$6:$S$35,17,FALSE))</f>
        <v/>
      </c>
      <c r="AK42" s="96" t="str">
        <f>IF(AK40="","",VLOOKUP(AK40,'シフト記号表（勤務時間帯） (6)'!$C$6:$S$35,17,FALSE))</f>
        <v/>
      </c>
      <c r="AL42" s="96" t="str">
        <f>IF(AL40="","",VLOOKUP(AL40,'シフト記号表（勤務時間帯） (6)'!$C$6:$S$35,17,FALSE))</f>
        <v/>
      </c>
      <c r="AM42" s="97" t="str">
        <f>IF(AM40="","",VLOOKUP(AM40,'シフト記号表（勤務時間帯） (6)'!$C$6:$S$35,17,FALSE))</f>
        <v/>
      </c>
      <c r="AN42" s="95" t="str">
        <f>IF(AN40="","",VLOOKUP(AN40,'シフト記号表（勤務時間帯） (6)'!$C$6:$S$35,17,FALSE))</f>
        <v/>
      </c>
      <c r="AO42" s="96" t="str">
        <f>IF(AO40="","",VLOOKUP(AO40,'シフト記号表（勤務時間帯） (6)'!$C$6:$S$35,17,FALSE))</f>
        <v/>
      </c>
      <c r="AP42" s="96" t="str">
        <f>IF(AP40="","",VLOOKUP(AP40,'シフト記号表（勤務時間帯） (6)'!$C$6:$S$35,17,FALSE))</f>
        <v/>
      </c>
      <c r="AQ42" s="96" t="str">
        <f>IF(AQ40="","",VLOOKUP(AQ40,'シフト記号表（勤務時間帯） (6)'!$C$6:$S$35,17,FALSE))</f>
        <v/>
      </c>
      <c r="AR42" s="96" t="str">
        <f>IF(AR40="","",VLOOKUP(AR40,'シフト記号表（勤務時間帯） (6)'!$C$6:$S$35,17,FALSE))</f>
        <v/>
      </c>
      <c r="AS42" s="96" t="str">
        <f>IF(AS40="","",VLOOKUP(AS40,'シフト記号表（勤務時間帯） (6)'!$C$6:$S$35,17,FALSE))</f>
        <v/>
      </c>
      <c r="AT42" s="97" t="str">
        <f>IF(AT40="","",VLOOKUP(AT40,'シフト記号表（勤務時間帯） (6)'!$C$6:$S$35,17,FALSE))</f>
        <v/>
      </c>
      <c r="AU42" s="95" t="str">
        <f>IF(AU40="","",VLOOKUP(AU40,'シフト記号表（勤務時間帯） (6)'!$C$6:$S$35,17,FALSE))</f>
        <v/>
      </c>
      <c r="AV42" s="96" t="str">
        <f>IF(AV40="","",VLOOKUP(AV40,'シフト記号表（勤務時間帯） (6)'!$C$6:$S$35,17,FALSE))</f>
        <v/>
      </c>
      <c r="AW42" s="96" t="str">
        <f>IF(AW40="","",VLOOKUP(AW40,'シフト記号表（勤務時間帯） (6)'!$C$6:$S$35,17,FALSE))</f>
        <v/>
      </c>
      <c r="AX42" s="510">
        <f>IF($BB$3="４週",SUM(S42:AT42),IF($BB$3="暦月",SUM(S42:AW42),""))</f>
        <v>0</v>
      </c>
      <c r="AY42" s="511"/>
      <c r="AZ42" s="512">
        <f>IF($BB$3="４週",AX42/4,IF($BB$3="暦月",療養通所!AX42/(療養通所!$BB$8/7),""))</f>
        <v>0</v>
      </c>
      <c r="BA42" s="513"/>
      <c r="BB42" s="497"/>
      <c r="BC42" s="498"/>
      <c r="BD42" s="498"/>
      <c r="BE42" s="498"/>
      <c r="BF42" s="499"/>
    </row>
    <row r="43" spans="2:58" ht="20.25" customHeight="1" x14ac:dyDescent="0.4">
      <c r="B43" s="442">
        <f>B40+1</f>
        <v>8</v>
      </c>
      <c r="C43" s="376"/>
      <c r="D43" s="385"/>
      <c r="E43" s="377"/>
      <c r="F43" s="149"/>
      <c r="G43" s="517"/>
      <c r="H43" s="701"/>
      <c r="I43" s="699"/>
      <c r="J43" s="699"/>
      <c r="K43" s="700"/>
      <c r="L43" s="520"/>
      <c r="M43" s="521"/>
      <c r="N43" s="521"/>
      <c r="O43" s="522"/>
      <c r="P43" s="526" t="s">
        <v>150</v>
      </c>
      <c r="Q43" s="527"/>
      <c r="R43" s="528"/>
      <c r="S43" s="65"/>
      <c r="T43" s="66"/>
      <c r="U43" s="66"/>
      <c r="V43" s="66"/>
      <c r="W43" s="66"/>
      <c r="X43" s="66"/>
      <c r="Y43" s="67"/>
      <c r="Z43" s="65"/>
      <c r="AA43" s="66"/>
      <c r="AB43" s="66"/>
      <c r="AC43" s="66"/>
      <c r="AD43" s="66"/>
      <c r="AE43" s="66"/>
      <c r="AF43" s="67"/>
      <c r="AG43" s="65"/>
      <c r="AH43" s="66"/>
      <c r="AI43" s="66"/>
      <c r="AJ43" s="66"/>
      <c r="AK43" s="66"/>
      <c r="AL43" s="66"/>
      <c r="AM43" s="67"/>
      <c r="AN43" s="65"/>
      <c r="AO43" s="66"/>
      <c r="AP43" s="66"/>
      <c r="AQ43" s="66"/>
      <c r="AR43" s="66"/>
      <c r="AS43" s="66"/>
      <c r="AT43" s="67"/>
      <c r="AU43" s="65"/>
      <c r="AV43" s="66"/>
      <c r="AW43" s="66"/>
      <c r="AX43" s="529"/>
      <c r="AY43" s="530"/>
      <c r="AZ43" s="531"/>
      <c r="BA43" s="532"/>
      <c r="BB43" s="365"/>
      <c r="BC43" s="366"/>
      <c r="BD43" s="366"/>
      <c r="BE43" s="366"/>
      <c r="BF43" s="367"/>
    </row>
    <row r="44" spans="2:58" ht="20.25" customHeight="1" x14ac:dyDescent="0.4">
      <c r="B44" s="442"/>
      <c r="C44" s="378"/>
      <c r="D44" s="387"/>
      <c r="E44" s="379"/>
      <c r="F44" s="125"/>
      <c r="G44" s="453"/>
      <c r="H44" s="698"/>
      <c r="I44" s="699"/>
      <c r="J44" s="699"/>
      <c r="K44" s="700"/>
      <c r="L44" s="463"/>
      <c r="M44" s="464"/>
      <c r="N44" s="464"/>
      <c r="O44" s="465"/>
      <c r="P44" s="500" t="s">
        <v>151</v>
      </c>
      <c r="Q44" s="501"/>
      <c r="R44" s="502"/>
      <c r="S44" s="145" t="str">
        <f>IF(S43="","",VLOOKUP(S43,'シフト記号表（勤務時間帯） (6)'!$C$6:$K$35,9,FALSE))</f>
        <v/>
      </c>
      <c r="T44" s="146" t="str">
        <f>IF(T43="","",VLOOKUP(T43,'シフト記号表（勤務時間帯） (6)'!$C$6:$K$35,9,FALSE))</f>
        <v/>
      </c>
      <c r="U44" s="146" t="str">
        <f>IF(U43="","",VLOOKUP(U43,'シフト記号表（勤務時間帯） (6)'!$C$6:$K$35,9,FALSE))</f>
        <v/>
      </c>
      <c r="V44" s="146" t="str">
        <f>IF(V43="","",VLOOKUP(V43,'シフト記号表（勤務時間帯） (6)'!$C$6:$K$35,9,FALSE))</f>
        <v/>
      </c>
      <c r="W44" s="146" t="str">
        <f>IF(W43="","",VLOOKUP(W43,'シフト記号表（勤務時間帯） (6)'!$C$6:$K$35,9,FALSE))</f>
        <v/>
      </c>
      <c r="X44" s="146" t="str">
        <f>IF(X43="","",VLOOKUP(X43,'シフト記号表（勤務時間帯） (6)'!$C$6:$K$35,9,FALSE))</f>
        <v/>
      </c>
      <c r="Y44" s="147" t="str">
        <f>IF(Y43="","",VLOOKUP(Y43,'シフト記号表（勤務時間帯） (6)'!$C$6:$K$35,9,FALSE))</f>
        <v/>
      </c>
      <c r="Z44" s="145" t="str">
        <f>IF(Z43="","",VLOOKUP(Z43,'シフト記号表（勤務時間帯） (6)'!$C$6:$K$35,9,FALSE))</f>
        <v/>
      </c>
      <c r="AA44" s="146" t="str">
        <f>IF(AA43="","",VLOOKUP(AA43,'シフト記号表（勤務時間帯） (6)'!$C$6:$K$35,9,FALSE))</f>
        <v/>
      </c>
      <c r="AB44" s="146" t="str">
        <f>IF(AB43="","",VLOOKUP(AB43,'シフト記号表（勤務時間帯） (6)'!$C$6:$K$35,9,FALSE))</f>
        <v/>
      </c>
      <c r="AC44" s="146" t="str">
        <f>IF(AC43="","",VLOOKUP(AC43,'シフト記号表（勤務時間帯） (6)'!$C$6:$K$35,9,FALSE))</f>
        <v/>
      </c>
      <c r="AD44" s="146" t="str">
        <f>IF(AD43="","",VLOOKUP(AD43,'シフト記号表（勤務時間帯） (6)'!$C$6:$K$35,9,FALSE))</f>
        <v/>
      </c>
      <c r="AE44" s="146" t="str">
        <f>IF(AE43="","",VLOOKUP(AE43,'シフト記号表（勤務時間帯） (6)'!$C$6:$K$35,9,FALSE))</f>
        <v/>
      </c>
      <c r="AF44" s="147" t="str">
        <f>IF(AF43="","",VLOOKUP(AF43,'シフト記号表（勤務時間帯） (6)'!$C$6:$K$35,9,FALSE))</f>
        <v/>
      </c>
      <c r="AG44" s="145" t="str">
        <f>IF(AG43="","",VLOOKUP(AG43,'シフト記号表（勤務時間帯） (6)'!$C$6:$K$35,9,FALSE))</f>
        <v/>
      </c>
      <c r="AH44" s="146" t="str">
        <f>IF(AH43="","",VLOOKUP(AH43,'シフト記号表（勤務時間帯） (6)'!$C$6:$K$35,9,FALSE))</f>
        <v/>
      </c>
      <c r="AI44" s="146" t="str">
        <f>IF(AI43="","",VLOOKUP(AI43,'シフト記号表（勤務時間帯） (6)'!$C$6:$K$35,9,FALSE))</f>
        <v/>
      </c>
      <c r="AJ44" s="146" t="str">
        <f>IF(AJ43="","",VLOOKUP(AJ43,'シフト記号表（勤務時間帯） (6)'!$C$6:$K$35,9,FALSE))</f>
        <v/>
      </c>
      <c r="AK44" s="146" t="str">
        <f>IF(AK43="","",VLOOKUP(AK43,'シフト記号表（勤務時間帯） (6)'!$C$6:$K$35,9,FALSE))</f>
        <v/>
      </c>
      <c r="AL44" s="146" t="str">
        <f>IF(AL43="","",VLOOKUP(AL43,'シフト記号表（勤務時間帯） (6)'!$C$6:$K$35,9,FALSE))</f>
        <v/>
      </c>
      <c r="AM44" s="147" t="str">
        <f>IF(AM43="","",VLOOKUP(AM43,'シフト記号表（勤務時間帯） (6)'!$C$6:$K$35,9,FALSE))</f>
        <v/>
      </c>
      <c r="AN44" s="145" t="str">
        <f>IF(AN43="","",VLOOKUP(AN43,'シフト記号表（勤務時間帯） (6)'!$C$6:$K$35,9,FALSE))</f>
        <v/>
      </c>
      <c r="AO44" s="146" t="str">
        <f>IF(AO43="","",VLOOKUP(AO43,'シフト記号表（勤務時間帯） (6)'!$C$6:$K$35,9,FALSE))</f>
        <v/>
      </c>
      <c r="AP44" s="146" t="str">
        <f>IF(AP43="","",VLOOKUP(AP43,'シフト記号表（勤務時間帯） (6)'!$C$6:$K$35,9,FALSE))</f>
        <v/>
      </c>
      <c r="AQ44" s="146" t="str">
        <f>IF(AQ43="","",VLOOKUP(AQ43,'シフト記号表（勤務時間帯） (6)'!$C$6:$K$35,9,FALSE))</f>
        <v/>
      </c>
      <c r="AR44" s="146" t="str">
        <f>IF(AR43="","",VLOOKUP(AR43,'シフト記号表（勤務時間帯） (6)'!$C$6:$K$35,9,FALSE))</f>
        <v/>
      </c>
      <c r="AS44" s="146" t="str">
        <f>IF(AS43="","",VLOOKUP(AS43,'シフト記号表（勤務時間帯） (6)'!$C$6:$K$35,9,FALSE))</f>
        <v/>
      </c>
      <c r="AT44" s="147" t="str">
        <f>IF(AT43="","",VLOOKUP(AT43,'シフト記号表（勤務時間帯） (6)'!$C$6:$K$35,9,FALSE))</f>
        <v/>
      </c>
      <c r="AU44" s="145" t="str">
        <f>IF(AU43="","",VLOOKUP(AU43,'シフト記号表（勤務時間帯） (6)'!$C$6:$K$35,9,FALSE))</f>
        <v/>
      </c>
      <c r="AV44" s="146" t="str">
        <f>IF(AV43="","",VLOOKUP(AV43,'シフト記号表（勤務時間帯） (6)'!$C$6:$K$35,9,FALSE))</f>
        <v/>
      </c>
      <c r="AW44" s="146" t="str">
        <f>IF(AW43="","",VLOOKUP(AW43,'シフト記号表（勤務時間帯） (6)'!$C$6:$K$35,9,FALSE))</f>
        <v/>
      </c>
      <c r="AX44" s="503">
        <f>IF($BB$3="４週",SUM(S44:AT44),IF($BB$3="暦月",SUM(S44:AW44),""))</f>
        <v>0</v>
      </c>
      <c r="AY44" s="504"/>
      <c r="AZ44" s="505">
        <f>IF($BB$3="４週",AX44/4,IF($BB$3="暦月",療養通所!AX44/(療養通所!$BB$8/7),""))</f>
        <v>0</v>
      </c>
      <c r="BA44" s="506"/>
      <c r="BB44" s="368"/>
      <c r="BC44" s="369"/>
      <c r="BD44" s="369"/>
      <c r="BE44" s="369"/>
      <c r="BF44" s="370"/>
    </row>
    <row r="45" spans="2:58" ht="20.25" customHeight="1" x14ac:dyDescent="0.4">
      <c r="B45" s="442"/>
      <c r="C45" s="533"/>
      <c r="D45" s="534"/>
      <c r="E45" s="535"/>
      <c r="F45" s="125">
        <f>C43</f>
        <v>0</v>
      </c>
      <c r="G45" s="518"/>
      <c r="H45" s="698"/>
      <c r="I45" s="699"/>
      <c r="J45" s="699"/>
      <c r="K45" s="700"/>
      <c r="L45" s="523"/>
      <c r="M45" s="524"/>
      <c r="N45" s="524"/>
      <c r="O45" s="525"/>
      <c r="P45" s="507" t="s">
        <v>152</v>
      </c>
      <c r="Q45" s="508"/>
      <c r="R45" s="509"/>
      <c r="S45" s="95" t="str">
        <f>IF(S43="","",VLOOKUP(S43,'シフト記号表（勤務時間帯） (6)'!$C$6:$S$35,17,FALSE))</f>
        <v/>
      </c>
      <c r="T45" s="96" t="str">
        <f>IF(T43="","",VLOOKUP(T43,'シフト記号表（勤務時間帯） (6)'!$C$6:$S$35,17,FALSE))</f>
        <v/>
      </c>
      <c r="U45" s="96" t="str">
        <f>IF(U43="","",VLOOKUP(U43,'シフト記号表（勤務時間帯） (6)'!$C$6:$S$35,17,FALSE))</f>
        <v/>
      </c>
      <c r="V45" s="96" t="str">
        <f>IF(V43="","",VLOOKUP(V43,'シフト記号表（勤務時間帯） (6)'!$C$6:$S$35,17,FALSE))</f>
        <v/>
      </c>
      <c r="W45" s="96" t="str">
        <f>IF(W43="","",VLOOKUP(W43,'シフト記号表（勤務時間帯） (6)'!$C$6:$S$35,17,FALSE))</f>
        <v/>
      </c>
      <c r="X45" s="96" t="str">
        <f>IF(X43="","",VLOOKUP(X43,'シフト記号表（勤務時間帯） (6)'!$C$6:$S$35,17,FALSE))</f>
        <v/>
      </c>
      <c r="Y45" s="97" t="str">
        <f>IF(Y43="","",VLOOKUP(Y43,'シフト記号表（勤務時間帯） (6)'!$C$6:$S$35,17,FALSE))</f>
        <v/>
      </c>
      <c r="Z45" s="95" t="str">
        <f>IF(Z43="","",VLOOKUP(Z43,'シフト記号表（勤務時間帯） (6)'!$C$6:$S$35,17,FALSE))</f>
        <v/>
      </c>
      <c r="AA45" s="96" t="str">
        <f>IF(AA43="","",VLOOKUP(AA43,'シフト記号表（勤務時間帯） (6)'!$C$6:$S$35,17,FALSE))</f>
        <v/>
      </c>
      <c r="AB45" s="96" t="str">
        <f>IF(AB43="","",VLOOKUP(AB43,'シフト記号表（勤務時間帯） (6)'!$C$6:$S$35,17,FALSE))</f>
        <v/>
      </c>
      <c r="AC45" s="96" t="str">
        <f>IF(AC43="","",VLOOKUP(AC43,'シフト記号表（勤務時間帯） (6)'!$C$6:$S$35,17,FALSE))</f>
        <v/>
      </c>
      <c r="AD45" s="96" t="str">
        <f>IF(AD43="","",VLOOKUP(AD43,'シフト記号表（勤務時間帯） (6)'!$C$6:$S$35,17,FALSE))</f>
        <v/>
      </c>
      <c r="AE45" s="96" t="str">
        <f>IF(AE43="","",VLOOKUP(AE43,'シフト記号表（勤務時間帯） (6)'!$C$6:$S$35,17,FALSE))</f>
        <v/>
      </c>
      <c r="AF45" s="97" t="str">
        <f>IF(AF43="","",VLOOKUP(AF43,'シフト記号表（勤務時間帯） (6)'!$C$6:$S$35,17,FALSE))</f>
        <v/>
      </c>
      <c r="AG45" s="95" t="str">
        <f>IF(AG43="","",VLOOKUP(AG43,'シフト記号表（勤務時間帯） (6)'!$C$6:$S$35,17,FALSE))</f>
        <v/>
      </c>
      <c r="AH45" s="96" t="str">
        <f>IF(AH43="","",VLOOKUP(AH43,'シフト記号表（勤務時間帯） (6)'!$C$6:$S$35,17,FALSE))</f>
        <v/>
      </c>
      <c r="AI45" s="96" t="str">
        <f>IF(AI43="","",VLOOKUP(AI43,'シフト記号表（勤務時間帯） (6)'!$C$6:$S$35,17,FALSE))</f>
        <v/>
      </c>
      <c r="AJ45" s="96" t="str">
        <f>IF(AJ43="","",VLOOKUP(AJ43,'シフト記号表（勤務時間帯） (6)'!$C$6:$S$35,17,FALSE))</f>
        <v/>
      </c>
      <c r="AK45" s="96" t="str">
        <f>IF(AK43="","",VLOOKUP(AK43,'シフト記号表（勤務時間帯） (6)'!$C$6:$S$35,17,FALSE))</f>
        <v/>
      </c>
      <c r="AL45" s="96" t="str">
        <f>IF(AL43="","",VLOOKUP(AL43,'シフト記号表（勤務時間帯） (6)'!$C$6:$S$35,17,FALSE))</f>
        <v/>
      </c>
      <c r="AM45" s="97" t="str">
        <f>IF(AM43="","",VLOOKUP(AM43,'シフト記号表（勤務時間帯） (6)'!$C$6:$S$35,17,FALSE))</f>
        <v/>
      </c>
      <c r="AN45" s="95" t="str">
        <f>IF(AN43="","",VLOOKUP(AN43,'シフト記号表（勤務時間帯） (6)'!$C$6:$S$35,17,FALSE))</f>
        <v/>
      </c>
      <c r="AO45" s="96" t="str">
        <f>IF(AO43="","",VLOOKUP(AO43,'シフト記号表（勤務時間帯） (6)'!$C$6:$S$35,17,FALSE))</f>
        <v/>
      </c>
      <c r="AP45" s="96" t="str">
        <f>IF(AP43="","",VLOOKUP(AP43,'シフト記号表（勤務時間帯） (6)'!$C$6:$S$35,17,FALSE))</f>
        <v/>
      </c>
      <c r="AQ45" s="96" t="str">
        <f>IF(AQ43="","",VLOOKUP(AQ43,'シフト記号表（勤務時間帯） (6)'!$C$6:$S$35,17,FALSE))</f>
        <v/>
      </c>
      <c r="AR45" s="96" t="str">
        <f>IF(AR43="","",VLOOKUP(AR43,'シフト記号表（勤務時間帯） (6)'!$C$6:$S$35,17,FALSE))</f>
        <v/>
      </c>
      <c r="AS45" s="96" t="str">
        <f>IF(AS43="","",VLOOKUP(AS43,'シフト記号表（勤務時間帯） (6)'!$C$6:$S$35,17,FALSE))</f>
        <v/>
      </c>
      <c r="AT45" s="97" t="str">
        <f>IF(AT43="","",VLOOKUP(AT43,'シフト記号表（勤務時間帯） (6)'!$C$6:$S$35,17,FALSE))</f>
        <v/>
      </c>
      <c r="AU45" s="95" t="str">
        <f>IF(AU43="","",VLOOKUP(AU43,'シフト記号表（勤務時間帯） (6)'!$C$6:$S$35,17,FALSE))</f>
        <v/>
      </c>
      <c r="AV45" s="96" t="str">
        <f>IF(AV43="","",VLOOKUP(AV43,'シフト記号表（勤務時間帯） (6)'!$C$6:$S$35,17,FALSE))</f>
        <v/>
      </c>
      <c r="AW45" s="96" t="str">
        <f>IF(AW43="","",VLOOKUP(AW43,'シフト記号表（勤務時間帯） (6)'!$C$6:$S$35,17,FALSE))</f>
        <v/>
      </c>
      <c r="AX45" s="510">
        <f>IF($BB$3="４週",SUM(S45:AT45),IF($BB$3="暦月",SUM(S45:AW45),""))</f>
        <v>0</v>
      </c>
      <c r="AY45" s="511"/>
      <c r="AZ45" s="512">
        <f>IF($BB$3="４週",AX45/4,IF($BB$3="暦月",療養通所!AX45/(療養通所!$BB$8/7),""))</f>
        <v>0</v>
      </c>
      <c r="BA45" s="513"/>
      <c r="BB45" s="497"/>
      <c r="BC45" s="498"/>
      <c r="BD45" s="498"/>
      <c r="BE45" s="498"/>
      <c r="BF45" s="499"/>
    </row>
    <row r="46" spans="2:58" ht="20.25" customHeight="1" x14ac:dyDescent="0.4">
      <c r="B46" s="442">
        <f>B43+1</f>
        <v>9</v>
      </c>
      <c r="C46" s="376"/>
      <c r="D46" s="385"/>
      <c r="E46" s="377"/>
      <c r="F46" s="149"/>
      <c r="G46" s="517"/>
      <c r="H46" s="701"/>
      <c r="I46" s="699"/>
      <c r="J46" s="699"/>
      <c r="K46" s="700"/>
      <c r="L46" s="520"/>
      <c r="M46" s="521"/>
      <c r="N46" s="521"/>
      <c r="O46" s="522"/>
      <c r="P46" s="526" t="s">
        <v>150</v>
      </c>
      <c r="Q46" s="527"/>
      <c r="R46" s="528"/>
      <c r="S46" s="65"/>
      <c r="T46" s="66"/>
      <c r="U46" s="66"/>
      <c r="V46" s="66"/>
      <c r="W46" s="66"/>
      <c r="X46" s="66"/>
      <c r="Y46" s="67"/>
      <c r="Z46" s="65"/>
      <c r="AA46" s="66"/>
      <c r="AB46" s="66"/>
      <c r="AC46" s="66"/>
      <c r="AD46" s="66"/>
      <c r="AE46" s="66"/>
      <c r="AF46" s="67"/>
      <c r="AG46" s="65"/>
      <c r="AH46" s="66"/>
      <c r="AI46" s="66"/>
      <c r="AJ46" s="66"/>
      <c r="AK46" s="66"/>
      <c r="AL46" s="66"/>
      <c r="AM46" s="67"/>
      <c r="AN46" s="65"/>
      <c r="AO46" s="66"/>
      <c r="AP46" s="66"/>
      <c r="AQ46" s="66"/>
      <c r="AR46" s="66"/>
      <c r="AS46" s="66"/>
      <c r="AT46" s="67"/>
      <c r="AU46" s="65"/>
      <c r="AV46" s="66"/>
      <c r="AW46" s="66"/>
      <c r="AX46" s="529"/>
      <c r="AY46" s="530"/>
      <c r="AZ46" s="531"/>
      <c r="BA46" s="532"/>
      <c r="BB46" s="365"/>
      <c r="BC46" s="366"/>
      <c r="BD46" s="366"/>
      <c r="BE46" s="366"/>
      <c r="BF46" s="367"/>
    </row>
    <row r="47" spans="2:58" ht="20.25" customHeight="1" x14ac:dyDescent="0.4">
      <c r="B47" s="442"/>
      <c r="C47" s="378"/>
      <c r="D47" s="387"/>
      <c r="E47" s="379"/>
      <c r="F47" s="125"/>
      <c r="G47" s="453"/>
      <c r="H47" s="698"/>
      <c r="I47" s="699"/>
      <c r="J47" s="699"/>
      <c r="K47" s="700"/>
      <c r="L47" s="463"/>
      <c r="M47" s="464"/>
      <c r="N47" s="464"/>
      <c r="O47" s="465"/>
      <c r="P47" s="500" t="s">
        <v>151</v>
      </c>
      <c r="Q47" s="501"/>
      <c r="R47" s="502"/>
      <c r="S47" s="145" t="str">
        <f>IF(S46="","",VLOOKUP(S46,'シフト記号表（勤務時間帯） (6)'!$C$6:$K$35,9,FALSE))</f>
        <v/>
      </c>
      <c r="T47" s="146" t="str">
        <f>IF(T46="","",VLOOKUP(T46,'シフト記号表（勤務時間帯） (6)'!$C$6:$K$35,9,FALSE))</f>
        <v/>
      </c>
      <c r="U47" s="146" t="str">
        <f>IF(U46="","",VLOOKUP(U46,'シフト記号表（勤務時間帯） (6)'!$C$6:$K$35,9,FALSE))</f>
        <v/>
      </c>
      <c r="V47" s="146" t="str">
        <f>IF(V46="","",VLOOKUP(V46,'シフト記号表（勤務時間帯） (6)'!$C$6:$K$35,9,FALSE))</f>
        <v/>
      </c>
      <c r="W47" s="146" t="str">
        <f>IF(W46="","",VLOOKUP(W46,'シフト記号表（勤務時間帯） (6)'!$C$6:$K$35,9,FALSE))</f>
        <v/>
      </c>
      <c r="X47" s="146" t="str">
        <f>IF(X46="","",VLOOKUP(X46,'シフト記号表（勤務時間帯） (6)'!$C$6:$K$35,9,FALSE))</f>
        <v/>
      </c>
      <c r="Y47" s="147" t="str">
        <f>IF(Y46="","",VLOOKUP(Y46,'シフト記号表（勤務時間帯） (6)'!$C$6:$K$35,9,FALSE))</f>
        <v/>
      </c>
      <c r="Z47" s="145" t="str">
        <f>IF(Z46="","",VLOOKUP(Z46,'シフト記号表（勤務時間帯） (6)'!$C$6:$K$35,9,FALSE))</f>
        <v/>
      </c>
      <c r="AA47" s="146" t="str">
        <f>IF(AA46="","",VLOOKUP(AA46,'シフト記号表（勤務時間帯） (6)'!$C$6:$K$35,9,FALSE))</f>
        <v/>
      </c>
      <c r="AB47" s="146" t="str">
        <f>IF(AB46="","",VLOOKUP(AB46,'シフト記号表（勤務時間帯） (6)'!$C$6:$K$35,9,FALSE))</f>
        <v/>
      </c>
      <c r="AC47" s="146" t="str">
        <f>IF(AC46="","",VLOOKUP(AC46,'シフト記号表（勤務時間帯） (6)'!$C$6:$K$35,9,FALSE))</f>
        <v/>
      </c>
      <c r="AD47" s="146" t="str">
        <f>IF(AD46="","",VLOOKUP(AD46,'シフト記号表（勤務時間帯） (6)'!$C$6:$K$35,9,FALSE))</f>
        <v/>
      </c>
      <c r="AE47" s="146" t="str">
        <f>IF(AE46="","",VLOOKUP(AE46,'シフト記号表（勤務時間帯） (6)'!$C$6:$K$35,9,FALSE))</f>
        <v/>
      </c>
      <c r="AF47" s="147" t="str">
        <f>IF(AF46="","",VLOOKUP(AF46,'シフト記号表（勤務時間帯） (6)'!$C$6:$K$35,9,FALSE))</f>
        <v/>
      </c>
      <c r="AG47" s="145" t="str">
        <f>IF(AG46="","",VLOOKUP(AG46,'シフト記号表（勤務時間帯） (6)'!$C$6:$K$35,9,FALSE))</f>
        <v/>
      </c>
      <c r="AH47" s="146" t="str">
        <f>IF(AH46="","",VLOOKUP(AH46,'シフト記号表（勤務時間帯） (6)'!$C$6:$K$35,9,FALSE))</f>
        <v/>
      </c>
      <c r="AI47" s="146" t="str">
        <f>IF(AI46="","",VLOOKUP(AI46,'シフト記号表（勤務時間帯） (6)'!$C$6:$K$35,9,FALSE))</f>
        <v/>
      </c>
      <c r="AJ47" s="146" t="str">
        <f>IF(AJ46="","",VLOOKUP(AJ46,'シフト記号表（勤務時間帯） (6)'!$C$6:$K$35,9,FALSE))</f>
        <v/>
      </c>
      <c r="AK47" s="146" t="str">
        <f>IF(AK46="","",VLOOKUP(AK46,'シフト記号表（勤務時間帯） (6)'!$C$6:$K$35,9,FALSE))</f>
        <v/>
      </c>
      <c r="AL47" s="146" t="str">
        <f>IF(AL46="","",VLOOKUP(AL46,'シフト記号表（勤務時間帯） (6)'!$C$6:$K$35,9,FALSE))</f>
        <v/>
      </c>
      <c r="AM47" s="147" t="str">
        <f>IF(AM46="","",VLOOKUP(AM46,'シフト記号表（勤務時間帯） (6)'!$C$6:$K$35,9,FALSE))</f>
        <v/>
      </c>
      <c r="AN47" s="145" t="str">
        <f>IF(AN46="","",VLOOKUP(AN46,'シフト記号表（勤務時間帯） (6)'!$C$6:$K$35,9,FALSE))</f>
        <v/>
      </c>
      <c r="AO47" s="146" t="str">
        <f>IF(AO46="","",VLOOKUP(AO46,'シフト記号表（勤務時間帯） (6)'!$C$6:$K$35,9,FALSE))</f>
        <v/>
      </c>
      <c r="AP47" s="146" t="str">
        <f>IF(AP46="","",VLOOKUP(AP46,'シフト記号表（勤務時間帯） (6)'!$C$6:$K$35,9,FALSE))</f>
        <v/>
      </c>
      <c r="AQ47" s="146" t="str">
        <f>IF(AQ46="","",VLOOKUP(AQ46,'シフト記号表（勤務時間帯） (6)'!$C$6:$K$35,9,FALSE))</f>
        <v/>
      </c>
      <c r="AR47" s="146" t="str">
        <f>IF(AR46="","",VLOOKUP(AR46,'シフト記号表（勤務時間帯） (6)'!$C$6:$K$35,9,FALSE))</f>
        <v/>
      </c>
      <c r="AS47" s="146" t="str">
        <f>IF(AS46="","",VLOOKUP(AS46,'シフト記号表（勤務時間帯） (6)'!$C$6:$K$35,9,FALSE))</f>
        <v/>
      </c>
      <c r="AT47" s="147" t="str">
        <f>IF(AT46="","",VLOOKUP(AT46,'シフト記号表（勤務時間帯） (6)'!$C$6:$K$35,9,FALSE))</f>
        <v/>
      </c>
      <c r="AU47" s="145" t="str">
        <f>IF(AU46="","",VLOOKUP(AU46,'シフト記号表（勤務時間帯） (6)'!$C$6:$K$35,9,FALSE))</f>
        <v/>
      </c>
      <c r="AV47" s="146" t="str">
        <f>IF(AV46="","",VLOOKUP(AV46,'シフト記号表（勤務時間帯） (6)'!$C$6:$K$35,9,FALSE))</f>
        <v/>
      </c>
      <c r="AW47" s="146" t="str">
        <f>IF(AW46="","",VLOOKUP(AW46,'シフト記号表（勤務時間帯） (6)'!$C$6:$K$35,9,FALSE))</f>
        <v/>
      </c>
      <c r="AX47" s="503">
        <f>IF($BB$3="４週",SUM(S47:AT47),IF($BB$3="暦月",SUM(S47:AW47),""))</f>
        <v>0</v>
      </c>
      <c r="AY47" s="504"/>
      <c r="AZ47" s="505">
        <f>IF($BB$3="４週",AX47/4,IF($BB$3="暦月",療養通所!AX47/(療養通所!$BB$8/7),""))</f>
        <v>0</v>
      </c>
      <c r="BA47" s="506"/>
      <c r="BB47" s="368"/>
      <c r="BC47" s="369"/>
      <c r="BD47" s="369"/>
      <c r="BE47" s="369"/>
      <c r="BF47" s="370"/>
    </row>
    <row r="48" spans="2:58" ht="20.25" customHeight="1" x14ac:dyDescent="0.4">
      <c r="B48" s="442"/>
      <c r="C48" s="533"/>
      <c r="D48" s="534"/>
      <c r="E48" s="535"/>
      <c r="F48" s="125">
        <f>C46</f>
        <v>0</v>
      </c>
      <c r="G48" s="518"/>
      <c r="H48" s="698"/>
      <c r="I48" s="699"/>
      <c r="J48" s="699"/>
      <c r="K48" s="700"/>
      <c r="L48" s="523"/>
      <c r="M48" s="524"/>
      <c r="N48" s="524"/>
      <c r="O48" s="525"/>
      <c r="P48" s="507" t="s">
        <v>152</v>
      </c>
      <c r="Q48" s="508"/>
      <c r="R48" s="509"/>
      <c r="S48" s="95" t="str">
        <f>IF(S46="","",VLOOKUP(S46,'シフト記号表（勤務時間帯） (6)'!$C$6:$S$35,17,FALSE))</f>
        <v/>
      </c>
      <c r="T48" s="96" t="str">
        <f>IF(T46="","",VLOOKUP(T46,'シフト記号表（勤務時間帯） (6)'!$C$6:$S$35,17,FALSE))</f>
        <v/>
      </c>
      <c r="U48" s="96" t="str">
        <f>IF(U46="","",VLOOKUP(U46,'シフト記号表（勤務時間帯） (6)'!$C$6:$S$35,17,FALSE))</f>
        <v/>
      </c>
      <c r="V48" s="96" t="str">
        <f>IF(V46="","",VLOOKUP(V46,'シフト記号表（勤務時間帯） (6)'!$C$6:$S$35,17,FALSE))</f>
        <v/>
      </c>
      <c r="W48" s="96" t="str">
        <f>IF(W46="","",VLOOKUP(W46,'シフト記号表（勤務時間帯） (6)'!$C$6:$S$35,17,FALSE))</f>
        <v/>
      </c>
      <c r="X48" s="96" t="str">
        <f>IF(X46="","",VLOOKUP(X46,'シフト記号表（勤務時間帯） (6)'!$C$6:$S$35,17,FALSE))</f>
        <v/>
      </c>
      <c r="Y48" s="97" t="str">
        <f>IF(Y46="","",VLOOKUP(Y46,'シフト記号表（勤務時間帯） (6)'!$C$6:$S$35,17,FALSE))</f>
        <v/>
      </c>
      <c r="Z48" s="95" t="str">
        <f>IF(Z46="","",VLOOKUP(Z46,'シフト記号表（勤務時間帯） (6)'!$C$6:$S$35,17,FALSE))</f>
        <v/>
      </c>
      <c r="AA48" s="96" t="str">
        <f>IF(AA46="","",VLOOKUP(AA46,'シフト記号表（勤務時間帯） (6)'!$C$6:$S$35,17,FALSE))</f>
        <v/>
      </c>
      <c r="AB48" s="96" t="str">
        <f>IF(AB46="","",VLOOKUP(AB46,'シフト記号表（勤務時間帯） (6)'!$C$6:$S$35,17,FALSE))</f>
        <v/>
      </c>
      <c r="AC48" s="96" t="str">
        <f>IF(AC46="","",VLOOKUP(AC46,'シフト記号表（勤務時間帯） (6)'!$C$6:$S$35,17,FALSE))</f>
        <v/>
      </c>
      <c r="AD48" s="96" t="str">
        <f>IF(AD46="","",VLOOKUP(AD46,'シフト記号表（勤務時間帯） (6)'!$C$6:$S$35,17,FALSE))</f>
        <v/>
      </c>
      <c r="AE48" s="96" t="str">
        <f>IF(AE46="","",VLOOKUP(AE46,'シフト記号表（勤務時間帯） (6)'!$C$6:$S$35,17,FALSE))</f>
        <v/>
      </c>
      <c r="AF48" s="97" t="str">
        <f>IF(AF46="","",VLOOKUP(AF46,'シフト記号表（勤務時間帯） (6)'!$C$6:$S$35,17,FALSE))</f>
        <v/>
      </c>
      <c r="AG48" s="95" t="str">
        <f>IF(AG46="","",VLOOKUP(AG46,'シフト記号表（勤務時間帯） (6)'!$C$6:$S$35,17,FALSE))</f>
        <v/>
      </c>
      <c r="AH48" s="96" t="str">
        <f>IF(AH46="","",VLOOKUP(AH46,'シフト記号表（勤務時間帯） (6)'!$C$6:$S$35,17,FALSE))</f>
        <v/>
      </c>
      <c r="AI48" s="96" t="str">
        <f>IF(AI46="","",VLOOKUP(AI46,'シフト記号表（勤務時間帯） (6)'!$C$6:$S$35,17,FALSE))</f>
        <v/>
      </c>
      <c r="AJ48" s="96" t="str">
        <f>IF(AJ46="","",VLOOKUP(AJ46,'シフト記号表（勤務時間帯） (6)'!$C$6:$S$35,17,FALSE))</f>
        <v/>
      </c>
      <c r="AK48" s="96" t="str">
        <f>IF(AK46="","",VLOOKUP(AK46,'シフト記号表（勤務時間帯） (6)'!$C$6:$S$35,17,FALSE))</f>
        <v/>
      </c>
      <c r="AL48" s="96" t="str">
        <f>IF(AL46="","",VLOOKUP(AL46,'シフト記号表（勤務時間帯） (6)'!$C$6:$S$35,17,FALSE))</f>
        <v/>
      </c>
      <c r="AM48" s="97" t="str">
        <f>IF(AM46="","",VLOOKUP(AM46,'シフト記号表（勤務時間帯） (6)'!$C$6:$S$35,17,FALSE))</f>
        <v/>
      </c>
      <c r="AN48" s="95" t="str">
        <f>IF(AN46="","",VLOOKUP(AN46,'シフト記号表（勤務時間帯） (6)'!$C$6:$S$35,17,FALSE))</f>
        <v/>
      </c>
      <c r="AO48" s="96" t="str">
        <f>IF(AO46="","",VLOOKUP(AO46,'シフト記号表（勤務時間帯） (6)'!$C$6:$S$35,17,FALSE))</f>
        <v/>
      </c>
      <c r="AP48" s="96" t="str">
        <f>IF(AP46="","",VLOOKUP(AP46,'シフト記号表（勤務時間帯） (6)'!$C$6:$S$35,17,FALSE))</f>
        <v/>
      </c>
      <c r="AQ48" s="96" t="str">
        <f>IF(AQ46="","",VLOOKUP(AQ46,'シフト記号表（勤務時間帯） (6)'!$C$6:$S$35,17,FALSE))</f>
        <v/>
      </c>
      <c r="AR48" s="96" t="str">
        <f>IF(AR46="","",VLOOKUP(AR46,'シフト記号表（勤務時間帯） (6)'!$C$6:$S$35,17,FALSE))</f>
        <v/>
      </c>
      <c r="AS48" s="96" t="str">
        <f>IF(AS46="","",VLOOKUP(AS46,'シフト記号表（勤務時間帯） (6)'!$C$6:$S$35,17,FALSE))</f>
        <v/>
      </c>
      <c r="AT48" s="97" t="str">
        <f>IF(AT46="","",VLOOKUP(AT46,'シフト記号表（勤務時間帯） (6)'!$C$6:$S$35,17,FALSE))</f>
        <v/>
      </c>
      <c r="AU48" s="95" t="str">
        <f>IF(AU46="","",VLOOKUP(AU46,'シフト記号表（勤務時間帯） (6)'!$C$6:$S$35,17,FALSE))</f>
        <v/>
      </c>
      <c r="AV48" s="96" t="str">
        <f>IF(AV46="","",VLOOKUP(AV46,'シフト記号表（勤務時間帯） (6)'!$C$6:$S$35,17,FALSE))</f>
        <v/>
      </c>
      <c r="AW48" s="96" t="str">
        <f>IF(AW46="","",VLOOKUP(AW46,'シフト記号表（勤務時間帯） (6)'!$C$6:$S$35,17,FALSE))</f>
        <v/>
      </c>
      <c r="AX48" s="510">
        <f>IF($BB$3="４週",SUM(S48:AT48),IF($BB$3="暦月",SUM(S48:AW48),""))</f>
        <v>0</v>
      </c>
      <c r="AY48" s="511"/>
      <c r="AZ48" s="512">
        <f>IF($BB$3="４週",AX48/4,IF($BB$3="暦月",療養通所!AX48/(療養通所!$BB$8/7),""))</f>
        <v>0</v>
      </c>
      <c r="BA48" s="513"/>
      <c r="BB48" s="497"/>
      <c r="BC48" s="498"/>
      <c r="BD48" s="498"/>
      <c r="BE48" s="498"/>
      <c r="BF48" s="499"/>
    </row>
    <row r="49" spans="2:58" ht="20.25" customHeight="1" x14ac:dyDescent="0.4">
      <c r="B49" s="442">
        <f>B46+1</f>
        <v>10</v>
      </c>
      <c r="C49" s="376"/>
      <c r="D49" s="385"/>
      <c r="E49" s="377"/>
      <c r="F49" s="149"/>
      <c r="G49" s="517"/>
      <c r="H49" s="701"/>
      <c r="I49" s="699"/>
      <c r="J49" s="699"/>
      <c r="K49" s="700"/>
      <c r="L49" s="520"/>
      <c r="M49" s="521"/>
      <c r="N49" s="521"/>
      <c r="O49" s="522"/>
      <c r="P49" s="526" t="s">
        <v>150</v>
      </c>
      <c r="Q49" s="527"/>
      <c r="R49" s="528"/>
      <c r="S49" s="65"/>
      <c r="T49" s="66"/>
      <c r="U49" s="66"/>
      <c r="V49" s="66"/>
      <c r="W49" s="66"/>
      <c r="X49" s="66"/>
      <c r="Y49" s="67"/>
      <c r="Z49" s="65"/>
      <c r="AA49" s="66"/>
      <c r="AB49" s="66"/>
      <c r="AC49" s="66"/>
      <c r="AD49" s="66"/>
      <c r="AE49" s="66"/>
      <c r="AF49" s="67"/>
      <c r="AG49" s="65"/>
      <c r="AH49" s="66"/>
      <c r="AI49" s="66"/>
      <c r="AJ49" s="66"/>
      <c r="AK49" s="66"/>
      <c r="AL49" s="66"/>
      <c r="AM49" s="67"/>
      <c r="AN49" s="65"/>
      <c r="AO49" s="66"/>
      <c r="AP49" s="66"/>
      <c r="AQ49" s="66"/>
      <c r="AR49" s="66"/>
      <c r="AS49" s="66"/>
      <c r="AT49" s="67"/>
      <c r="AU49" s="65"/>
      <c r="AV49" s="66"/>
      <c r="AW49" s="66"/>
      <c r="AX49" s="529"/>
      <c r="AY49" s="530"/>
      <c r="AZ49" s="531"/>
      <c r="BA49" s="532"/>
      <c r="BB49" s="365"/>
      <c r="BC49" s="366"/>
      <c r="BD49" s="366"/>
      <c r="BE49" s="366"/>
      <c r="BF49" s="367"/>
    </row>
    <row r="50" spans="2:58" ht="20.25" customHeight="1" x14ac:dyDescent="0.4">
      <c r="B50" s="442"/>
      <c r="C50" s="378"/>
      <c r="D50" s="387"/>
      <c r="E50" s="379"/>
      <c r="F50" s="125"/>
      <c r="G50" s="453"/>
      <c r="H50" s="698"/>
      <c r="I50" s="699"/>
      <c r="J50" s="699"/>
      <c r="K50" s="700"/>
      <c r="L50" s="463"/>
      <c r="M50" s="464"/>
      <c r="N50" s="464"/>
      <c r="O50" s="465"/>
      <c r="P50" s="500" t="s">
        <v>151</v>
      </c>
      <c r="Q50" s="501"/>
      <c r="R50" s="502"/>
      <c r="S50" s="145" t="str">
        <f>IF(S49="","",VLOOKUP(S49,'シフト記号表（勤務時間帯） (6)'!$C$6:$K$35,9,FALSE))</f>
        <v/>
      </c>
      <c r="T50" s="146" t="str">
        <f>IF(T49="","",VLOOKUP(T49,'シフト記号表（勤務時間帯） (6)'!$C$6:$K$35,9,FALSE))</f>
        <v/>
      </c>
      <c r="U50" s="146" t="str">
        <f>IF(U49="","",VLOOKUP(U49,'シフト記号表（勤務時間帯） (6)'!$C$6:$K$35,9,FALSE))</f>
        <v/>
      </c>
      <c r="V50" s="146" t="str">
        <f>IF(V49="","",VLOOKUP(V49,'シフト記号表（勤務時間帯） (6)'!$C$6:$K$35,9,FALSE))</f>
        <v/>
      </c>
      <c r="W50" s="146" t="str">
        <f>IF(W49="","",VLOOKUP(W49,'シフト記号表（勤務時間帯） (6)'!$C$6:$K$35,9,FALSE))</f>
        <v/>
      </c>
      <c r="X50" s="146" t="str">
        <f>IF(X49="","",VLOOKUP(X49,'シフト記号表（勤務時間帯） (6)'!$C$6:$K$35,9,FALSE))</f>
        <v/>
      </c>
      <c r="Y50" s="147" t="str">
        <f>IF(Y49="","",VLOOKUP(Y49,'シフト記号表（勤務時間帯） (6)'!$C$6:$K$35,9,FALSE))</f>
        <v/>
      </c>
      <c r="Z50" s="145" t="str">
        <f>IF(Z49="","",VLOOKUP(Z49,'シフト記号表（勤務時間帯） (6)'!$C$6:$K$35,9,FALSE))</f>
        <v/>
      </c>
      <c r="AA50" s="146" t="str">
        <f>IF(AA49="","",VLOOKUP(AA49,'シフト記号表（勤務時間帯） (6)'!$C$6:$K$35,9,FALSE))</f>
        <v/>
      </c>
      <c r="AB50" s="146" t="str">
        <f>IF(AB49="","",VLOOKUP(AB49,'シフト記号表（勤務時間帯） (6)'!$C$6:$K$35,9,FALSE))</f>
        <v/>
      </c>
      <c r="AC50" s="146" t="str">
        <f>IF(AC49="","",VLOOKUP(AC49,'シフト記号表（勤務時間帯） (6)'!$C$6:$K$35,9,FALSE))</f>
        <v/>
      </c>
      <c r="AD50" s="146" t="str">
        <f>IF(AD49="","",VLOOKUP(AD49,'シフト記号表（勤務時間帯） (6)'!$C$6:$K$35,9,FALSE))</f>
        <v/>
      </c>
      <c r="AE50" s="146" t="str">
        <f>IF(AE49="","",VLOOKUP(AE49,'シフト記号表（勤務時間帯） (6)'!$C$6:$K$35,9,FALSE))</f>
        <v/>
      </c>
      <c r="AF50" s="147" t="str">
        <f>IF(AF49="","",VLOOKUP(AF49,'シフト記号表（勤務時間帯） (6)'!$C$6:$K$35,9,FALSE))</f>
        <v/>
      </c>
      <c r="AG50" s="145" t="str">
        <f>IF(AG49="","",VLOOKUP(AG49,'シフト記号表（勤務時間帯） (6)'!$C$6:$K$35,9,FALSE))</f>
        <v/>
      </c>
      <c r="AH50" s="146" t="str">
        <f>IF(AH49="","",VLOOKUP(AH49,'シフト記号表（勤務時間帯） (6)'!$C$6:$K$35,9,FALSE))</f>
        <v/>
      </c>
      <c r="AI50" s="146" t="str">
        <f>IF(AI49="","",VLOOKUP(AI49,'シフト記号表（勤務時間帯） (6)'!$C$6:$K$35,9,FALSE))</f>
        <v/>
      </c>
      <c r="AJ50" s="146" t="str">
        <f>IF(AJ49="","",VLOOKUP(AJ49,'シフト記号表（勤務時間帯） (6)'!$C$6:$K$35,9,FALSE))</f>
        <v/>
      </c>
      <c r="AK50" s="146" t="str">
        <f>IF(AK49="","",VLOOKUP(AK49,'シフト記号表（勤務時間帯） (6)'!$C$6:$K$35,9,FALSE))</f>
        <v/>
      </c>
      <c r="AL50" s="146" t="str">
        <f>IF(AL49="","",VLOOKUP(AL49,'シフト記号表（勤務時間帯） (6)'!$C$6:$K$35,9,FALSE))</f>
        <v/>
      </c>
      <c r="AM50" s="147" t="str">
        <f>IF(AM49="","",VLOOKUP(AM49,'シフト記号表（勤務時間帯） (6)'!$C$6:$K$35,9,FALSE))</f>
        <v/>
      </c>
      <c r="AN50" s="145" t="str">
        <f>IF(AN49="","",VLOOKUP(AN49,'シフト記号表（勤務時間帯） (6)'!$C$6:$K$35,9,FALSE))</f>
        <v/>
      </c>
      <c r="AO50" s="146" t="str">
        <f>IF(AO49="","",VLOOKUP(AO49,'シフト記号表（勤務時間帯） (6)'!$C$6:$K$35,9,FALSE))</f>
        <v/>
      </c>
      <c r="AP50" s="146" t="str">
        <f>IF(AP49="","",VLOOKUP(AP49,'シフト記号表（勤務時間帯） (6)'!$C$6:$K$35,9,FALSE))</f>
        <v/>
      </c>
      <c r="AQ50" s="146" t="str">
        <f>IF(AQ49="","",VLOOKUP(AQ49,'シフト記号表（勤務時間帯） (6)'!$C$6:$K$35,9,FALSE))</f>
        <v/>
      </c>
      <c r="AR50" s="146" t="str">
        <f>IF(AR49="","",VLOOKUP(AR49,'シフト記号表（勤務時間帯） (6)'!$C$6:$K$35,9,FALSE))</f>
        <v/>
      </c>
      <c r="AS50" s="146" t="str">
        <f>IF(AS49="","",VLOOKUP(AS49,'シフト記号表（勤務時間帯） (6)'!$C$6:$K$35,9,FALSE))</f>
        <v/>
      </c>
      <c r="AT50" s="147" t="str">
        <f>IF(AT49="","",VLOOKUP(AT49,'シフト記号表（勤務時間帯） (6)'!$C$6:$K$35,9,FALSE))</f>
        <v/>
      </c>
      <c r="AU50" s="145" t="str">
        <f>IF(AU49="","",VLOOKUP(AU49,'シフト記号表（勤務時間帯） (6)'!$C$6:$K$35,9,FALSE))</f>
        <v/>
      </c>
      <c r="AV50" s="146" t="str">
        <f>IF(AV49="","",VLOOKUP(AV49,'シフト記号表（勤務時間帯） (6)'!$C$6:$K$35,9,FALSE))</f>
        <v/>
      </c>
      <c r="AW50" s="146" t="str">
        <f>IF(AW49="","",VLOOKUP(AW49,'シフト記号表（勤務時間帯） (6)'!$C$6:$K$35,9,FALSE))</f>
        <v/>
      </c>
      <c r="AX50" s="503">
        <f>IF($BB$3="４週",SUM(S50:AT50),IF($BB$3="暦月",SUM(S50:AW50),""))</f>
        <v>0</v>
      </c>
      <c r="AY50" s="504"/>
      <c r="AZ50" s="505">
        <f>IF($BB$3="４週",AX50/4,IF($BB$3="暦月",療養通所!AX50/(療養通所!$BB$8/7),""))</f>
        <v>0</v>
      </c>
      <c r="BA50" s="506"/>
      <c r="BB50" s="368"/>
      <c r="BC50" s="369"/>
      <c r="BD50" s="369"/>
      <c r="BE50" s="369"/>
      <c r="BF50" s="370"/>
    </row>
    <row r="51" spans="2:58" ht="20.25" customHeight="1" x14ac:dyDescent="0.4">
      <c r="B51" s="442"/>
      <c r="C51" s="533"/>
      <c r="D51" s="534"/>
      <c r="E51" s="535"/>
      <c r="F51" s="125">
        <f>C49</f>
        <v>0</v>
      </c>
      <c r="G51" s="518"/>
      <c r="H51" s="698"/>
      <c r="I51" s="699"/>
      <c r="J51" s="699"/>
      <c r="K51" s="700"/>
      <c r="L51" s="523"/>
      <c r="M51" s="524"/>
      <c r="N51" s="524"/>
      <c r="O51" s="525"/>
      <c r="P51" s="507" t="s">
        <v>152</v>
      </c>
      <c r="Q51" s="508"/>
      <c r="R51" s="509"/>
      <c r="S51" s="95" t="str">
        <f>IF(S49="","",VLOOKUP(S49,'シフト記号表（勤務時間帯） (6)'!$C$6:$S$35,17,FALSE))</f>
        <v/>
      </c>
      <c r="T51" s="96" t="str">
        <f>IF(T49="","",VLOOKUP(T49,'シフト記号表（勤務時間帯） (6)'!$C$6:$S$35,17,FALSE))</f>
        <v/>
      </c>
      <c r="U51" s="96" t="str">
        <f>IF(U49="","",VLOOKUP(U49,'シフト記号表（勤務時間帯） (6)'!$C$6:$S$35,17,FALSE))</f>
        <v/>
      </c>
      <c r="V51" s="96" t="str">
        <f>IF(V49="","",VLOOKUP(V49,'シフト記号表（勤務時間帯） (6)'!$C$6:$S$35,17,FALSE))</f>
        <v/>
      </c>
      <c r="W51" s="96" t="str">
        <f>IF(W49="","",VLOOKUP(W49,'シフト記号表（勤務時間帯） (6)'!$C$6:$S$35,17,FALSE))</f>
        <v/>
      </c>
      <c r="X51" s="96" t="str">
        <f>IF(X49="","",VLOOKUP(X49,'シフト記号表（勤務時間帯） (6)'!$C$6:$S$35,17,FALSE))</f>
        <v/>
      </c>
      <c r="Y51" s="97" t="str">
        <f>IF(Y49="","",VLOOKUP(Y49,'シフト記号表（勤務時間帯） (6)'!$C$6:$S$35,17,FALSE))</f>
        <v/>
      </c>
      <c r="Z51" s="95" t="str">
        <f>IF(Z49="","",VLOOKUP(Z49,'シフト記号表（勤務時間帯） (6)'!$C$6:$S$35,17,FALSE))</f>
        <v/>
      </c>
      <c r="AA51" s="96" t="str">
        <f>IF(AA49="","",VLOOKUP(AA49,'シフト記号表（勤務時間帯） (6)'!$C$6:$S$35,17,FALSE))</f>
        <v/>
      </c>
      <c r="AB51" s="96" t="str">
        <f>IF(AB49="","",VLOOKUP(AB49,'シフト記号表（勤務時間帯） (6)'!$C$6:$S$35,17,FALSE))</f>
        <v/>
      </c>
      <c r="AC51" s="96" t="str">
        <f>IF(AC49="","",VLOOKUP(AC49,'シフト記号表（勤務時間帯） (6)'!$C$6:$S$35,17,FALSE))</f>
        <v/>
      </c>
      <c r="AD51" s="96" t="str">
        <f>IF(AD49="","",VLOOKUP(AD49,'シフト記号表（勤務時間帯） (6)'!$C$6:$S$35,17,FALSE))</f>
        <v/>
      </c>
      <c r="AE51" s="96" t="str">
        <f>IF(AE49="","",VLOOKUP(AE49,'シフト記号表（勤務時間帯） (6)'!$C$6:$S$35,17,FALSE))</f>
        <v/>
      </c>
      <c r="AF51" s="97" t="str">
        <f>IF(AF49="","",VLOOKUP(AF49,'シフト記号表（勤務時間帯） (6)'!$C$6:$S$35,17,FALSE))</f>
        <v/>
      </c>
      <c r="AG51" s="95" t="str">
        <f>IF(AG49="","",VLOOKUP(AG49,'シフト記号表（勤務時間帯） (6)'!$C$6:$S$35,17,FALSE))</f>
        <v/>
      </c>
      <c r="AH51" s="96" t="str">
        <f>IF(AH49="","",VLOOKUP(AH49,'シフト記号表（勤務時間帯） (6)'!$C$6:$S$35,17,FALSE))</f>
        <v/>
      </c>
      <c r="AI51" s="96" t="str">
        <f>IF(AI49="","",VLOOKUP(AI49,'シフト記号表（勤務時間帯） (6)'!$C$6:$S$35,17,FALSE))</f>
        <v/>
      </c>
      <c r="AJ51" s="96" t="str">
        <f>IF(AJ49="","",VLOOKUP(AJ49,'シフト記号表（勤務時間帯） (6)'!$C$6:$S$35,17,FALSE))</f>
        <v/>
      </c>
      <c r="AK51" s="96" t="str">
        <f>IF(AK49="","",VLOOKUP(AK49,'シフト記号表（勤務時間帯） (6)'!$C$6:$S$35,17,FALSE))</f>
        <v/>
      </c>
      <c r="AL51" s="96" t="str">
        <f>IF(AL49="","",VLOOKUP(AL49,'シフト記号表（勤務時間帯） (6)'!$C$6:$S$35,17,FALSE))</f>
        <v/>
      </c>
      <c r="AM51" s="97" t="str">
        <f>IF(AM49="","",VLOOKUP(AM49,'シフト記号表（勤務時間帯） (6)'!$C$6:$S$35,17,FALSE))</f>
        <v/>
      </c>
      <c r="AN51" s="95" t="str">
        <f>IF(AN49="","",VLOOKUP(AN49,'シフト記号表（勤務時間帯） (6)'!$C$6:$S$35,17,FALSE))</f>
        <v/>
      </c>
      <c r="AO51" s="96" t="str">
        <f>IF(AO49="","",VLOOKUP(AO49,'シフト記号表（勤務時間帯） (6)'!$C$6:$S$35,17,FALSE))</f>
        <v/>
      </c>
      <c r="AP51" s="96" t="str">
        <f>IF(AP49="","",VLOOKUP(AP49,'シフト記号表（勤務時間帯） (6)'!$C$6:$S$35,17,FALSE))</f>
        <v/>
      </c>
      <c r="AQ51" s="96" t="str">
        <f>IF(AQ49="","",VLOOKUP(AQ49,'シフト記号表（勤務時間帯） (6)'!$C$6:$S$35,17,FALSE))</f>
        <v/>
      </c>
      <c r="AR51" s="96" t="str">
        <f>IF(AR49="","",VLOOKUP(AR49,'シフト記号表（勤務時間帯） (6)'!$C$6:$S$35,17,FALSE))</f>
        <v/>
      </c>
      <c r="AS51" s="96" t="str">
        <f>IF(AS49="","",VLOOKUP(AS49,'シフト記号表（勤務時間帯） (6)'!$C$6:$S$35,17,FALSE))</f>
        <v/>
      </c>
      <c r="AT51" s="97" t="str">
        <f>IF(AT49="","",VLOOKUP(AT49,'シフト記号表（勤務時間帯） (6)'!$C$6:$S$35,17,FALSE))</f>
        <v/>
      </c>
      <c r="AU51" s="95" t="str">
        <f>IF(AU49="","",VLOOKUP(AU49,'シフト記号表（勤務時間帯） (6)'!$C$6:$S$35,17,FALSE))</f>
        <v/>
      </c>
      <c r="AV51" s="96" t="str">
        <f>IF(AV49="","",VLOOKUP(AV49,'シフト記号表（勤務時間帯） (6)'!$C$6:$S$35,17,FALSE))</f>
        <v/>
      </c>
      <c r="AW51" s="96" t="str">
        <f>IF(AW49="","",VLOOKUP(AW49,'シフト記号表（勤務時間帯） (6)'!$C$6:$S$35,17,FALSE))</f>
        <v/>
      </c>
      <c r="AX51" s="510">
        <f>IF($BB$3="４週",SUM(S51:AT51),IF($BB$3="暦月",SUM(S51:AW51),""))</f>
        <v>0</v>
      </c>
      <c r="AY51" s="511"/>
      <c r="AZ51" s="512">
        <f>IF($BB$3="４週",AX51/4,IF($BB$3="暦月",療養通所!AX51/(療養通所!$BB$8/7),""))</f>
        <v>0</v>
      </c>
      <c r="BA51" s="513"/>
      <c r="BB51" s="497"/>
      <c r="BC51" s="498"/>
      <c r="BD51" s="498"/>
      <c r="BE51" s="498"/>
      <c r="BF51" s="499"/>
    </row>
    <row r="52" spans="2:58" ht="20.25" customHeight="1" x14ac:dyDescent="0.4">
      <c r="B52" s="442">
        <f>B49+1</f>
        <v>11</v>
      </c>
      <c r="C52" s="376"/>
      <c r="D52" s="385"/>
      <c r="E52" s="377"/>
      <c r="F52" s="149"/>
      <c r="G52" s="517"/>
      <c r="H52" s="701"/>
      <c r="I52" s="699"/>
      <c r="J52" s="699"/>
      <c r="K52" s="700"/>
      <c r="L52" s="520"/>
      <c r="M52" s="521"/>
      <c r="N52" s="521"/>
      <c r="O52" s="522"/>
      <c r="P52" s="526" t="s">
        <v>150</v>
      </c>
      <c r="Q52" s="527"/>
      <c r="R52" s="528"/>
      <c r="S52" s="65"/>
      <c r="T52" s="66"/>
      <c r="U52" s="66"/>
      <c r="V52" s="66"/>
      <c r="W52" s="66"/>
      <c r="X52" s="66"/>
      <c r="Y52" s="67"/>
      <c r="Z52" s="65"/>
      <c r="AA52" s="66"/>
      <c r="AB52" s="66"/>
      <c r="AC52" s="66"/>
      <c r="AD52" s="66"/>
      <c r="AE52" s="66"/>
      <c r="AF52" s="67"/>
      <c r="AG52" s="65"/>
      <c r="AH52" s="66"/>
      <c r="AI52" s="66"/>
      <c r="AJ52" s="66"/>
      <c r="AK52" s="66"/>
      <c r="AL52" s="66"/>
      <c r="AM52" s="67"/>
      <c r="AN52" s="65"/>
      <c r="AO52" s="66"/>
      <c r="AP52" s="66"/>
      <c r="AQ52" s="66"/>
      <c r="AR52" s="66"/>
      <c r="AS52" s="66"/>
      <c r="AT52" s="67"/>
      <c r="AU52" s="65"/>
      <c r="AV52" s="66"/>
      <c r="AW52" s="66"/>
      <c r="AX52" s="529"/>
      <c r="AY52" s="530"/>
      <c r="AZ52" s="531"/>
      <c r="BA52" s="532"/>
      <c r="BB52" s="365"/>
      <c r="BC52" s="366"/>
      <c r="BD52" s="366"/>
      <c r="BE52" s="366"/>
      <c r="BF52" s="367"/>
    </row>
    <row r="53" spans="2:58" ht="20.25" customHeight="1" x14ac:dyDescent="0.4">
      <c r="B53" s="442"/>
      <c r="C53" s="378"/>
      <c r="D53" s="387"/>
      <c r="E53" s="379"/>
      <c r="F53" s="125"/>
      <c r="G53" s="453"/>
      <c r="H53" s="698"/>
      <c r="I53" s="699"/>
      <c r="J53" s="699"/>
      <c r="K53" s="700"/>
      <c r="L53" s="463"/>
      <c r="M53" s="464"/>
      <c r="N53" s="464"/>
      <c r="O53" s="465"/>
      <c r="P53" s="500" t="s">
        <v>151</v>
      </c>
      <c r="Q53" s="501"/>
      <c r="R53" s="502"/>
      <c r="S53" s="145" t="str">
        <f>IF(S52="","",VLOOKUP(S52,'シフト記号表（勤務時間帯） (6)'!$C$6:$K$35,9,FALSE))</f>
        <v/>
      </c>
      <c r="T53" s="146" t="str">
        <f>IF(T52="","",VLOOKUP(T52,'シフト記号表（勤務時間帯） (6)'!$C$6:$K$35,9,FALSE))</f>
        <v/>
      </c>
      <c r="U53" s="146" t="str">
        <f>IF(U52="","",VLOOKUP(U52,'シフト記号表（勤務時間帯） (6)'!$C$6:$K$35,9,FALSE))</f>
        <v/>
      </c>
      <c r="V53" s="146" t="str">
        <f>IF(V52="","",VLOOKUP(V52,'シフト記号表（勤務時間帯） (6)'!$C$6:$K$35,9,FALSE))</f>
        <v/>
      </c>
      <c r="W53" s="146" t="str">
        <f>IF(W52="","",VLOOKUP(W52,'シフト記号表（勤務時間帯） (6)'!$C$6:$K$35,9,FALSE))</f>
        <v/>
      </c>
      <c r="X53" s="146" t="str">
        <f>IF(X52="","",VLOOKUP(X52,'シフト記号表（勤務時間帯） (6)'!$C$6:$K$35,9,FALSE))</f>
        <v/>
      </c>
      <c r="Y53" s="147" t="str">
        <f>IF(Y52="","",VLOOKUP(Y52,'シフト記号表（勤務時間帯） (6)'!$C$6:$K$35,9,FALSE))</f>
        <v/>
      </c>
      <c r="Z53" s="145" t="str">
        <f>IF(Z52="","",VLOOKUP(Z52,'シフト記号表（勤務時間帯） (6)'!$C$6:$K$35,9,FALSE))</f>
        <v/>
      </c>
      <c r="AA53" s="146" t="str">
        <f>IF(AA52="","",VLOOKUP(AA52,'シフト記号表（勤務時間帯） (6)'!$C$6:$K$35,9,FALSE))</f>
        <v/>
      </c>
      <c r="AB53" s="146" t="str">
        <f>IF(AB52="","",VLOOKUP(AB52,'シフト記号表（勤務時間帯） (6)'!$C$6:$K$35,9,FALSE))</f>
        <v/>
      </c>
      <c r="AC53" s="146" t="str">
        <f>IF(AC52="","",VLOOKUP(AC52,'シフト記号表（勤務時間帯） (6)'!$C$6:$K$35,9,FALSE))</f>
        <v/>
      </c>
      <c r="AD53" s="146" t="str">
        <f>IF(AD52="","",VLOOKUP(AD52,'シフト記号表（勤務時間帯） (6)'!$C$6:$K$35,9,FALSE))</f>
        <v/>
      </c>
      <c r="AE53" s="146" t="str">
        <f>IF(AE52="","",VLOOKUP(AE52,'シフト記号表（勤務時間帯） (6)'!$C$6:$K$35,9,FALSE))</f>
        <v/>
      </c>
      <c r="AF53" s="147" t="str">
        <f>IF(AF52="","",VLOOKUP(AF52,'シフト記号表（勤務時間帯） (6)'!$C$6:$K$35,9,FALSE))</f>
        <v/>
      </c>
      <c r="AG53" s="145" t="str">
        <f>IF(AG52="","",VLOOKUP(AG52,'シフト記号表（勤務時間帯） (6)'!$C$6:$K$35,9,FALSE))</f>
        <v/>
      </c>
      <c r="AH53" s="146" t="str">
        <f>IF(AH52="","",VLOOKUP(AH52,'シフト記号表（勤務時間帯） (6)'!$C$6:$K$35,9,FALSE))</f>
        <v/>
      </c>
      <c r="AI53" s="146" t="str">
        <f>IF(AI52="","",VLOOKUP(AI52,'シフト記号表（勤務時間帯） (6)'!$C$6:$K$35,9,FALSE))</f>
        <v/>
      </c>
      <c r="AJ53" s="146" t="str">
        <f>IF(AJ52="","",VLOOKUP(AJ52,'シフト記号表（勤務時間帯） (6)'!$C$6:$K$35,9,FALSE))</f>
        <v/>
      </c>
      <c r="AK53" s="146" t="str">
        <f>IF(AK52="","",VLOOKUP(AK52,'シフト記号表（勤務時間帯） (6)'!$C$6:$K$35,9,FALSE))</f>
        <v/>
      </c>
      <c r="AL53" s="146" t="str">
        <f>IF(AL52="","",VLOOKUP(AL52,'シフト記号表（勤務時間帯） (6)'!$C$6:$K$35,9,FALSE))</f>
        <v/>
      </c>
      <c r="AM53" s="147" t="str">
        <f>IF(AM52="","",VLOOKUP(AM52,'シフト記号表（勤務時間帯） (6)'!$C$6:$K$35,9,FALSE))</f>
        <v/>
      </c>
      <c r="AN53" s="145" t="str">
        <f>IF(AN52="","",VLOOKUP(AN52,'シフト記号表（勤務時間帯） (6)'!$C$6:$K$35,9,FALSE))</f>
        <v/>
      </c>
      <c r="AO53" s="146" t="str">
        <f>IF(AO52="","",VLOOKUP(AO52,'シフト記号表（勤務時間帯） (6)'!$C$6:$K$35,9,FALSE))</f>
        <v/>
      </c>
      <c r="AP53" s="146" t="str">
        <f>IF(AP52="","",VLOOKUP(AP52,'シフト記号表（勤務時間帯） (6)'!$C$6:$K$35,9,FALSE))</f>
        <v/>
      </c>
      <c r="AQ53" s="146" t="str">
        <f>IF(AQ52="","",VLOOKUP(AQ52,'シフト記号表（勤務時間帯） (6)'!$C$6:$K$35,9,FALSE))</f>
        <v/>
      </c>
      <c r="AR53" s="146" t="str">
        <f>IF(AR52="","",VLOOKUP(AR52,'シフト記号表（勤務時間帯） (6)'!$C$6:$K$35,9,FALSE))</f>
        <v/>
      </c>
      <c r="AS53" s="146" t="str">
        <f>IF(AS52="","",VLOOKUP(AS52,'シフト記号表（勤務時間帯） (6)'!$C$6:$K$35,9,FALSE))</f>
        <v/>
      </c>
      <c r="AT53" s="147" t="str">
        <f>IF(AT52="","",VLOOKUP(AT52,'シフト記号表（勤務時間帯） (6)'!$C$6:$K$35,9,FALSE))</f>
        <v/>
      </c>
      <c r="AU53" s="145" t="str">
        <f>IF(AU52="","",VLOOKUP(AU52,'シフト記号表（勤務時間帯） (6)'!$C$6:$K$35,9,FALSE))</f>
        <v/>
      </c>
      <c r="AV53" s="146" t="str">
        <f>IF(AV52="","",VLOOKUP(AV52,'シフト記号表（勤務時間帯） (6)'!$C$6:$K$35,9,FALSE))</f>
        <v/>
      </c>
      <c r="AW53" s="146" t="str">
        <f>IF(AW52="","",VLOOKUP(AW52,'シフト記号表（勤務時間帯） (6)'!$C$6:$K$35,9,FALSE))</f>
        <v/>
      </c>
      <c r="AX53" s="503">
        <f>IF($BB$3="４週",SUM(S53:AT53),IF($BB$3="暦月",SUM(S53:AW53),""))</f>
        <v>0</v>
      </c>
      <c r="AY53" s="504"/>
      <c r="AZ53" s="505">
        <f>IF($BB$3="４週",AX53/4,IF($BB$3="暦月",療養通所!AX53/(療養通所!$BB$8/7),""))</f>
        <v>0</v>
      </c>
      <c r="BA53" s="506"/>
      <c r="BB53" s="368"/>
      <c r="BC53" s="369"/>
      <c r="BD53" s="369"/>
      <c r="BE53" s="369"/>
      <c r="BF53" s="370"/>
    </row>
    <row r="54" spans="2:58" ht="20.25" customHeight="1" x14ac:dyDescent="0.4">
      <c r="B54" s="442"/>
      <c r="C54" s="533"/>
      <c r="D54" s="534"/>
      <c r="E54" s="535"/>
      <c r="F54" s="125">
        <f>C52</f>
        <v>0</v>
      </c>
      <c r="G54" s="518"/>
      <c r="H54" s="698"/>
      <c r="I54" s="699"/>
      <c r="J54" s="699"/>
      <c r="K54" s="700"/>
      <c r="L54" s="523"/>
      <c r="M54" s="524"/>
      <c r="N54" s="524"/>
      <c r="O54" s="525"/>
      <c r="P54" s="507" t="s">
        <v>152</v>
      </c>
      <c r="Q54" s="508"/>
      <c r="R54" s="509"/>
      <c r="S54" s="95" t="str">
        <f>IF(S52="","",VLOOKUP(S52,'シフト記号表（勤務時間帯） (6)'!$C$6:$S$35,17,FALSE))</f>
        <v/>
      </c>
      <c r="T54" s="96" t="str">
        <f>IF(T52="","",VLOOKUP(T52,'シフト記号表（勤務時間帯） (6)'!$C$6:$S$35,17,FALSE))</f>
        <v/>
      </c>
      <c r="U54" s="96" t="str">
        <f>IF(U52="","",VLOOKUP(U52,'シフト記号表（勤務時間帯） (6)'!$C$6:$S$35,17,FALSE))</f>
        <v/>
      </c>
      <c r="V54" s="96" t="str">
        <f>IF(V52="","",VLOOKUP(V52,'シフト記号表（勤務時間帯） (6)'!$C$6:$S$35,17,FALSE))</f>
        <v/>
      </c>
      <c r="W54" s="96" t="str">
        <f>IF(W52="","",VLOOKUP(W52,'シフト記号表（勤務時間帯） (6)'!$C$6:$S$35,17,FALSE))</f>
        <v/>
      </c>
      <c r="X54" s="96" t="str">
        <f>IF(X52="","",VLOOKUP(X52,'シフト記号表（勤務時間帯） (6)'!$C$6:$S$35,17,FALSE))</f>
        <v/>
      </c>
      <c r="Y54" s="97" t="str">
        <f>IF(Y52="","",VLOOKUP(Y52,'シフト記号表（勤務時間帯） (6)'!$C$6:$S$35,17,FALSE))</f>
        <v/>
      </c>
      <c r="Z54" s="95" t="str">
        <f>IF(Z52="","",VLOOKUP(Z52,'シフト記号表（勤務時間帯） (6)'!$C$6:$S$35,17,FALSE))</f>
        <v/>
      </c>
      <c r="AA54" s="96" t="str">
        <f>IF(AA52="","",VLOOKUP(AA52,'シフト記号表（勤務時間帯） (6)'!$C$6:$S$35,17,FALSE))</f>
        <v/>
      </c>
      <c r="AB54" s="96" t="str">
        <f>IF(AB52="","",VLOOKUP(AB52,'シフト記号表（勤務時間帯） (6)'!$C$6:$S$35,17,FALSE))</f>
        <v/>
      </c>
      <c r="AC54" s="96" t="str">
        <f>IF(AC52="","",VLOOKUP(AC52,'シフト記号表（勤務時間帯） (6)'!$C$6:$S$35,17,FALSE))</f>
        <v/>
      </c>
      <c r="AD54" s="96" t="str">
        <f>IF(AD52="","",VLOOKUP(AD52,'シフト記号表（勤務時間帯） (6)'!$C$6:$S$35,17,FALSE))</f>
        <v/>
      </c>
      <c r="AE54" s="96" t="str">
        <f>IF(AE52="","",VLOOKUP(AE52,'シフト記号表（勤務時間帯） (6)'!$C$6:$S$35,17,FALSE))</f>
        <v/>
      </c>
      <c r="AF54" s="97" t="str">
        <f>IF(AF52="","",VLOOKUP(AF52,'シフト記号表（勤務時間帯） (6)'!$C$6:$S$35,17,FALSE))</f>
        <v/>
      </c>
      <c r="AG54" s="95" t="str">
        <f>IF(AG52="","",VLOOKUP(AG52,'シフト記号表（勤務時間帯） (6)'!$C$6:$S$35,17,FALSE))</f>
        <v/>
      </c>
      <c r="AH54" s="96" t="str">
        <f>IF(AH52="","",VLOOKUP(AH52,'シフト記号表（勤務時間帯） (6)'!$C$6:$S$35,17,FALSE))</f>
        <v/>
      </c>
      <c r="AI54" s="96" t="str">
        <f>IF(AI52="","",VLOOKUP(AI52,'シフト記号表（勤務時間帯） (6)'!$C$6:$S$35,17,FALSE))</f>
        <v/>
      </c>
      <c r="AJ54" s="96" t="str">
        <f>IF(AJ52="","",VLOOKUP(AJ52,'シフト記号表（勤務時間帯） (6)'!$C$6:$S$35,17,FALSE))</f>
        <v/>
      </c>
      <c r="AK54" s="96" t="str">
        <f>IF(AK52="","",VLOOKUP(AK52,'シフト記号表（勤務時間帯） (6)'!$C$6:$S$35,17,FALSE))</f>
        <v/>
      </c>
      <c r="AL54" s="96" t="str">
        <f>IF(AL52="","",VLOOKUP(AL52,'シフト記号表（勤務時間帯） (6)'!$C$6:$S$35,17,FALSE))</f>
        <v/>
      </c>
      <c r="AM54" s="97" t="str">
        <f>IF(AM52="","",VLOOKUP(AM52,'シフト記号表（勤務時間帯） (6)'!$C$6:$S$35,17,FALSE))</f>
        <v/>
      </c>
      <c r="AN54" s="95" t="str">
        <f>IF(AN52="","",VLOOKUP(AN52,'シフト記号表（勤務時間帯） (6)'!$C$6:$S$35,17,FALSE))</f>
        <v/>
      </c>
      <c r="AO54" s="96" t="str">
        <f>IF(AO52="","",VLOOKUP(AO52,'シフト記号表（勤務時間帯） (6)'!$C$6:$S$35,17,FALSE))</f>
        <v/>
      </c>
      <c r="AP54" s="96" t="str">
        <f>IF(AP52="","",VLOOKUP(AP52,'シフト記号表（勤務時間帯） (6)'!$C$6:$S$35,17,FALSE))</f>
        <v/>
      </c>
      <c r="AQ54" s="96" t="str">
        <f>IF(AQ52="","",VLOOKUP(AQ52,'シフト記号表（勤務時間帯） (6)'!$C$6:$S$35,17,FALSE))</f>
        <v/>
      </c>
      <c r="AR54" s="96" t="str">
        <f>IF(AR52="","",VLOOKUP(AR52,'シフト記号表（勤務時間帯） (6)'!$C$6:$S$35,17,FALSE))</f>
        <v/>
      </c>
      <c r="AS54" s="96" t="str">
        <f>IF(AS52="","",VLOOKUP(AS52,'シフト記号表（勤務時間帯） (6)'!$C$6:$S$35,17,FALSE))</f>
        <v/>
      </c>
      <c r="AT54" s="97" t="str">
        <f>IF(AT52="","",VLOOKUP(AT52,'シフト記号表（勤務時間帯） (6)'!$C$6:$S$35,17,FALSE))</f>
        <v/>
      </c>
      <c r="AU54" s="95" t="str">
        <f>IF(AU52="","",VLOOKUP(AU52,'シフト記号表（勤務時間帯） (6)'!$C$6:$S$35,17,FALSE))</f>
        <v/>
      </c>
      <c r="AV54" s="96" t="str">
        <f>IF(AV52="","",VLOOKUP(AV52,'シフト記号表（勤務時間帯） (6)'!$C$6:$S$35,17,FALSE))</f>
        <v/>
      </c>
      <c r="AW54" s="96" t="str">
        <f>IF(AW52="","",VLOOKUP(AW52,'シフト記号表（勤務時間帯） (6)'!$C$6:$S$35,17,FALSE))</f>
        <v/>
      </c>
      <c r="AX54" s="510">
        <f>IF($BB$3="４週",SUM(S54:AT54),IF($BB$3="暦月",SUM(S54:AW54),""))</f>
        <v>0</v>
      </c>
      <c r="AY54" s="511"/>
      <c r="AZ54" s="512">
        <f>IF($BB$3="４週",AX54/4,IF($BB$3="暦月",療養通所!AX54/(療養通所!$BB$8/7),""))</f>
        <v>0</v>
      </c>
      <c r="BA54" s="513"/>
      <c r="BB54" s="497"/>
      <c r="BC54" s="498"/>
      <c r="BD54" s="498"/>
      <c r="BE54" s="498"/>
      <c r="BF54" s="499"/>
    </row>
    <row r="55" spans="2:58" ht="20.25" customHeight="1" x14ac:dyDescent="0.4">
      <c r="B55" s="442">
        <f>B52+1</f>
        <v>12</v>
      </c>
      <c r="C55" s="376"/>
      <c r="D55" s="385"/>
      <c r="E55" s="377"/>
      <c r="F55" s="149"/>
      <c r="G55" s="517"/>
      <c r="H55" s="701"/>
      <c r="I55" s="699"/>
      <c r="J55" s="699"/>
      <c r="K55" s="700"/>
      <c r="L55" s="520"/>
      <c r="M55" s="521"/>
      <c r="N55" s="521"/>
      <c r="O55" s="522"/>
      <c r="P55" s="526" t="s">
        <v>150</v>
      </c>
      <c r="Q55" s="527"/>
      <c r="R55" s="528"/>
      <c r="S55" s="65"/>
      <c r="T55" s="66"/>
      <c r="U55" s="66"/>
      <c r="V55" s="66"/>
      <c r="W55" s="66"/>
      <c r="X55" s="66"/>
      <c r="Y55" s="67"/>
      <c r="Z55" s="65"/>
      <c r="AA55" s="66"/>
      <c r="AB55" s="66"/>
      <c r="AC55" s="66"/>
      <c r="AD55" s="66"/>
      <c r="AE55" s="66"/>
      <c r="AF55" s="67"/>
      <c r="AG55" s="65"/>
      <c r="AH55" s="66"/>
      <c r="AI55" s="66"/>
      <c r="AJ55" s="66"/>
      <c r="AK55" s="66"/>
      <c r="AL55" s="66"/>
      <c r="AM55" s="67"/>
      <c r="AN55" s="65"/>
      <c r="AO55" s="66"/>
      <c r="AP55" s="66"/>
      <c r="AQ55" s="66"/>
      <c r="AR55" s="66"/>
      <c r="AS55" s="66"/>
      <c r="AT55" s="67"/>
      <c r="AU55" s="65"/>
      <c r="AV55" s="66"/>
      <c r="AW55" s="66"/>
      <c r="AX55" s="529"/>
      <c r="AY55" s="530"/>
      <c r="AZ55" s="531"/>
      <c r="BA55" s="532"/>
      <c r="BB55" s="544"/>
      <c r="BC55" s="521"/>
      <c r="BD55" s="521"/>
      <c r="BE55" s="521"/>
      <c r="BF55" s="522"/>
    </row>
    <row r="56" spans="2:58" ht="20.25" customHeight="1" x14ac:dyDescent="0.4">
      <c r="B56" s="442"/>
      <c r="C56" s="378"/>
      <c r="D56" s="387"/>
      <c r="E56" s="379"/>
      <c r="F56" s="125"/>
      <c r="G56" s="453"/>
      <c r="H56" s="698"/>
      <c r="I56" s="699"/>
      <c r="J56" s="699"/>
      <c r="K56" s="700"/>
      <c r="L56" s="463"/>
      <c r="M56" s="464"/>
      <c r="N56" s="464"/>
      <c r="O56" s="465"/>
      <c r="P56" s="500" t="s">
        <v>151</v>
      </c>
      <c r="Q56" s="501"/>
      <c r="R56" s="502"/>
      <c r="S56" s="145" t="str">
        <f>IF(S55="","",VLOOKUP(S55,'シフト記号表（勤務時間帯） (6)'!$C$6:$K$35,9,FALSE))</f>
        <v/>
      </c>
      <c r="T56" s="146" t="str">
        <f>IF(T55="","",VLOOKUP(T55,'シフト記号表（勤務時間帯） (6)'!$C$6:$K$35,9,FALSE))</f>
        <v/>
      </c>
      <c r="U56" s="146" t="str">
        <f>IF(U55="","",VLOOKUP(U55,'シフト記号表（勤務時間帯） (6)'!$C$6:$K$35,9,FALSE))</f>
        <v/>
      </c>
      <c r="V56" s="146" t="str">
        <f>IF(V55="","",VLOOKUP(V55,'シフト記号表（勤務時間帯） (6)'!$C$6:$K$35,9,FALSE))</f>
        <v/>
      </c>
      <c r="W56" s="146" t="str">
        <f>IF(W55="","",VLOOKUP(W55,'シフト記号表（勤務時間帯） (6)'!$C$6:$K$35,9,FALSE))</f>
        <v/>
      </c>
      <c r="X56" s="146" t="str">
        <f>IF(X55="","",VLOOKUP(X55,'シフト記号表（勤務時間帯） (6)'!$C$6:$K$35,9,FALSE))</f>
        <v/>
      </c>
      <c r="Y56" s="147" t="str">
        <f>IF(Y55="","",VLOOKUP(Y55,'シフト記号表（勤務時間帯） (6)'!$C$6:$K$35,9,FALSE))</f>
        <v/>
      </c>
      <c r="Z56" s="145" t="str">
        <f>IF(Z55="","",VLOOKUP(Z55,'シフト記号表（勤務時間帯） (6)'!$C$6:$K$35,9,FALSE))</f>
        <v/>
      </c>
      <c r="AA56" s="146" t="str">
        <f>IF(AA55="","",VLOOKUP(AA55,'シフト記号表（勤務時間帯） (6)'!$C$6:$K$35,9,FALSE))</f>
        <v/>
      </c>
      <c r="AB56" s="146" t="str">
        <f>IF(AB55="","",VLOOKUP(AB55,'シフト記号表（勤務時間帯） (6)'!$C$6:$K$35,9,FALSE))</f>
        <v/>
      </c>
      <c r="AC56" s="146" t="str">
        <f>IF(AC55="","",VLOOKUP(AC55,'シフト記号表（勤務時間帯） (6)'!$C$6:$K$35,9,FALSE))</f>
        <v/>
      </c>
      <c r="AD56" s="146" t="str">
        <f>IF(AD55="","",VLOOKUP(AD55,'シフト記号表（勤務時間帯） (6)'!$C$6:$K$35,9,FALSE))</f>
        <v/>
      </c>
      <c r="AE56" s="146" t="str">
        <f>IF(AE55="","",VLOOKUP(AE55,'シフト記号表（勤務時間帯） (6)'!$C$6:$K$35,9,FALSE))</f>
        <v/>
      </c>
      <c r="AF56" s="147" t="str">
        <f>IF(AF55="","",VLOOKUP(AF55,'シフト記号表（勤務時間帯） (6)'!$C$6:$K$35,9,FALSE))</f>
        <v/>
      </c>
      <c r="AG56" s="145" t="str">
        <f>IF(AG55="","",VLOOKUP(AG55,'シフト記号表（勤務時間帯） (6)'!$C$6:$K$35,9,FALSE))</f>
        <v/>
      </c>
      <c r="AH56" s="146" t="str">
        <f>IF(AH55="","",VLOOKUP(AH55,'シフト記号表（勤務時間帯） (6)'!$C$6:$K$35,9,FALSE))</f>
        <v/>
      </c>
      <c r="AI56" s="146" t="str">
        <f>IF(AI55="","",VLOOKUP(AI55,'シフト記号表（勤務時間帯） (6)'!$C$6:$K$35,9,FALSE))</f>
        <v/>
      </c>
      <c r="AJ56" s="146" t="str">
        <f>IF(AJ55="","",VLOOKUP(AJ55,'シフト記号表（勤務時間帯） (6)'!$C$6:$K$35,9,FALSE))</f>
        <v/>
      </c>
      <c r="AK56" s="146" t="str">
        <f>IF(AK55="","",VLOOKUP(AK55,'シフト記号表（勤務時間帯） (6)'!$C$6:$K$35,9,FALSE))</f>
        <v/>
      </c>
      <c r="AL56" s="146" t="str">
        <f>IF(AL55="","",VLOOKUP(AL55,'シフト記号表（勤務時間帯） (6)'!$C$6:$K$35,9,FALSE))</f>
        <v/>
      </c>
      <c r="AM56" s="147" t="str">
        <f>IF(AM55="","",VLOOKUP(AM55,'シフト記号表（勤務時間帯） (6)'!$C$6:$K$35,9,FALSE))</f>
        <v/>
      </c>
      <c r="AN56" s="145" t="str">
        <f>IF(AN55="","",VLOOKUP(AN55,'シフト記号表（勤務時間帯） (6)'!$C$6:$K$35,9,FALSE))</f>
        <v/>
      </c>
      <c r="AO56" s="146" t="str">
        <f>IF(AO55="","",VLOOKUP(AO55,'シフト記号表（勤務時間帯） (6)'!$C$6:$K$35,9,FALSE))</f>
        <v/>
      </c>
      <c r="AP56" s="146" t="str">
        <f>IF(AP55="","",VLOOKUP(AP55,'シフト記号表（勤務時間帯） (6)'!$C$6:$K$35,9,FALSE))</f>
        <v/>
      </c>
      <c r="AQ56" s="146" t="str">
        <f>IF(AQ55="","",VLOOKUP(AQ55,'シフト記号表（勤務時間帯） (6)'!$C$6:$K$35,9,FALSE))</f>
        <v/>
      </c>
      <c r="AR56" s="146" t="str">
        <f>IF(AR55="","",VLOOKUP(AR55,'シフト記号表（勤務時間帯） (6)'!$C$6:$K$35,9,FALSE))</f>
        <v/>
      </c>
      <c r="AS56" s="146" t="str">
        <f>IF(AS55="","",VLOOKUP(AS55,'シフト記号表（勤務時間帯） (6)'!$C$6:$K$35,9,FALSE))</f>
        <v/>
      </c>
      <c r="AT56" s="147" t="str">
        <f>IF(AT55="","",VLOOKUP(AT55,'シフト記号表（勤務時間帯） (6)'!$C$6:$K$35,9,FALSE))</f>
        <v/>
      </c>
      <c r="AU56" s="145" t="str">
        <f>IF(AU55="","",VLOOKUP(AU55,'シフト記号表（勤務時間帯） (6)'!$C$6:$K$35,9,FALSE))</f>
        <v/>
      </c>
      <c r="AV56" s="146" t="str">
        <f>IF(AV55="","",VLOOKUP(AV55,'シフト記号表（勤務時間帯） (6)'!$C$6:$K$35,9,FALSE))</f>
        <v/>
      </c>
      <c r="AW56" s="146" t="str">
        <f>IF(AW55="","",VLOOKUP(AW55,'シフト記号表（勤務時間帯） (6)'!$C$6:$K$35,9,FALSE))</f>
        <v/>
      </c>
      <c r="AX56" s="503">
        <f>IF($BB$3="４週",SUM(S56:AT56),IF($BB$3="暦月",SUM(S56:AW56),""))</f>
        <v>0</v>
      </c>
      <c r="AY56" s="504"/>
      <c r="AZ56" s="505">
        <f>IF($BB$3="４週",AX56/4,IF($BB$3="暦月",療養通所!AX56/(療養通所!$BB$8/7),""))</f>
        <v>0</v>
      </c>
      <c r="BA56" s="506"/>
      <c r="BB56" s="545"/>
      <c r="BC56" s="464"/>
      <c r="BD56" s="464"/>
      <c r="BE56" s="464"/>
      <c r="BF56" s="465"/>
    </row>
    <row r="57" spans="2:58" ht="20.25" customHeight="1" x14ac:dyDescent="0.4">
      <c r="B57" s="442"/>
      <c r="C57" s="533"/>
      <c r="D57" s="534"/>
      <c r="E57" s="535"/>
      <c r="F57" s="125">
        <f>C55</f>
        <v>0</v>
      </c>
      <c r="G57" s="518"/>
      <c r="H57" s="698"/>
      <c r="I57" s="699"/>
      <c r="J57" s="699"/>
      <c r="K57" s="700"/>
      <c r="L57" s="523"/>
      <c r="M57" s="524"/>
      <c r="N57" s="524"/>
      <c r="O57" s="525"/>
      <c r="P57" s="507" t="s">
        <v>152</v>
      </c>
      <c r="Q57" s="508"/>
      <c r="R57" s="509"/>
      <c r="S57" s="95" t="str">
        <f>IF(S55="","",VLOOKUP(S55,'シフト記号表（勤務時間帯） (6)'!$C$6:$S$35,17,FALSE))</f>
        <v/>
      </c>
      <c r="T57" s="96" t="str">
        <f>IF(T55="","",VLOOKUP(T55,'シフト記号表（勤務時間帯） (6)'!$C$6:$S$35,17,FALSE))</f>
        <v/>
      </c>
      <c r="U57" s="96" t="str">
        <f>IF(U55="","",VLOOKUP(U55,'シフト記号表（勤務時間帯） (6)'!$C$6:$S$35,17,FALSE))</f>
        <v/>
      </c>
      <c r="V57" s="96" t="str">
        <f>IF(V55="","",VLOOKUP(V55,'シフト記号表（勤務時間帯） (6)'!$C$6:$S$35,17,FALSE))</f>
        <v/>
      </c>
      <c r="W57" s="96" t="str">
        <f>IF(W55="","",VLOOKUP(W55,'シフト記号表（勤務時間帯） (6)'!$C$6:$S$35,17,FALSE))</f>
        <v/>
      </c>
      <c r="X57" s="96" t="str">
        <f>IF(X55="","",VLOOKUP(X55,'シフト記号表（勤務時間帯） (6)'!$C$6:$S$35,17,FALSE))</f>
        <v/>
      </c>
      <c r="Y57" s="97" t="str">
        <f>IF(Y55="","",VLOOKUP(Y55,'シフト記号表（勤務時間帯） (6)'!$C$6:$S$35,17,FALSE))</f>
        <v/>
      </c>
      <c r="Z57" s="95" t="str">
        <f>IF(Z55="","",VLOOKUP(Z55,'シフト記号表（勤務時間帯） (6)'!$C$6:$S$35,17,FALSE))</f>
        <v/>
      </c>
      <c r="AA57" s="96" t="str">
        <f>IF(AA55="","",VLOOKUP(AA55,'シフト記号表（勤務時間帯） (6)'!$C$6:$S$35,17,FALSE))</f>
        <v/>
      </c>
      <c r="AB57" s="96" t="str">
        <f>IF(AB55="","",VLOOKUP(AB55,'シフト記号表（勤務時間帯） (6)'!$C$6:$S$35,17,FALSE))</f>
        <v/>
      </c>
      <c r="AC57" s="96" t="str">
        <f>IF(AC55="","",VLOOKUP(AC55,'シフト記号表（勤務時間帯） (6)'!$C$6:$S$35,17,FALSE))</f>
        <v/>
      </c>
      <c r="AD57" s="96" t="str">
        <f>IF(AD55="","",VLOOKUP(AD55,'シフト記号表（勤務時間帯） (6)'!$C$6:$S$35,17,FALSE))</f>
        <v/>
      </c>
      <c r="AE57" s="96" t="str">
        <f>IF(AE55="","",VLOOKUP(AE55,'シフト記号表（勤務時間帯） (6)'!$C$6:$S$35,17,FALSE))</f>
        <v/>
      </c>
      <c r="AF57" s="97" t="str">
        <f>IF(AF55="","",VLOOKUP(AF55,'シフト記号表（勤務時間帯） (6)'!$C$6:$S$35,17,FALSE))</f>
        <v/>
      </c>
      <c r="AG57" s="95" t="str">
        <f>IF(AG55="","",VLOOKUP(AG55,'シフト記号表（勤務時間帯） (6)'!$C$6:$S$35,17,FALSE))</f>
        <v/>
      </c>
      <c r="AH57" s="96" t="str">
        <f>IF(AH55="","",VLOOKUP(AH55,'シフト記号表（勤務時間帯） (6)'!$C$6:$S$35,17,FALSE))</f>
        <v/>
      </c>
      <c r="AI57" s="96" t="str">
        <f>IF(AI55="","",VLOOKUP(AI55,'シフト記号表（勤務時間帯） (6)'!$C$6:$S$35,17,FALSE))</f>
        <v/>
      </c>
      <c r="AJ57" s="96" t="str">
        <f>IF(AJ55="","",VLOOKUP(AJ55,'シフト記号表（勤務時間帯） (6)'!$C$6:$S$35,17,FALSE))</f>
        <v/>
      </c>
      <c r="AK57" s="96" t="str">
        <f>IF(AK55="","",VLOOKUP(AK55,'シフト記号表（勤務時間帯） (6)'!$C$6:$S$35,17,FALSE))</f>
        <v/>
      </c>
      <c r="AL57" s="96" t="str">
        <f>IF(AL55="","",VLOOKUP(AL55,'シフト記号表（勤務時間帯） (6)'!$C$6:$S$35,17,FALSE))</f>
        <v/>
      </c>
      <c r="AM57" s="97" t="str">
        <f>IF(AM55="","",VLOOKUP(AM55,'シフト記号表（勤務時間帯） (6)'!$C$6:$S$35,17,FALSE))</f>
        <v/>
      </c>
      <c r="AN57" s="95" t="str">
        <f>IF(AN55="","",VLOOKUP(AN55,'シフト記号表（勤務時間帯） (6)'!$C$6:$S$35,17,FALSE))</f>
        <v/>
      </c>
      <c r="AO57" s="96" t="str">
        <f>IF(AO55="","",VLOOKUP(AO55,'シフト記号表（勤務時間帯） (6)'!$C$6:$S$35,17,FALSE))</f>
        <v/>
      </c>
      <c r="AP57" s="96" t="str">
        <f>IF(AP55="","",VLOOKUP(AP55,'シフト記号表（勤務時間帯） (6)'!$C$6:$S$35,17,FALSE))</f>
        <v/>
      </c>
      <c r="AQ57" s="96" t="str">
        <f>IF(AQ55="","",VLOOKUP(AQ55,'シフト記号表（勤務時間帯） (6)'!$C$6:$S$35,17,FALSE))</f>
        <v/>
      </c>
      <c r="AR57" s="96" t="str">
        <f>IF(AR55="","",VLOOKUP(AR55,'シフト記号表（勤務時間帯） (6)'!$C$6:$S$35,17,FALSE))</f>
        <v/>
      </c>
      <c r="AS57" s="96" t="str">
        <f>IF(AS55="","",VLOOKUP(AS55,'シフト記号表（勤務時間帯） (6)'!$C$6:$S$35,17,FALSE))</f>
        <v/>
      </c>
      <c r="AT57" s="97" t="str">
        <f>IF(AT55="","",VLOOKUP(AT55,'シフト記号表（勤務時間帯） (6)'!$C$6:$S$35,17,FALSE))</f>
        <v/>
      </c>
      <c r="AU57" s="95" t="str">
        <f>IF(AU55="","",VLOOKUP(AU55,'シフト記号表（勤務時間帯） (6)'!$C$6:$S$35,17,FALSE))</f>
        <v/>
      </c>
      <c r="AV57" s="96" t="str">
        <f>IF(AV55="","",VLOOKUP(AV55,'シフト記号表（勤務時間帯） (6)'!$C$6:$S$35,17,FALSE))</f>
        <v/>
      </c>
      <c r="AW57" s="96" t="str">
        <f>IF(AW55="","",VLOOKUP(AW55,'シフト記号表（勤務時間帯） (6)'!$C$6:$S$35,17,FALSE))</f>
        <v/>
      </c>
      <c r="AX57" s="510">
        <f>IF($BB$3="４週",SUM(S57:AT57),IF($BB$3="暦月",SUM(S57:AW57),""))</f>
        <v>0</v>
      </c>
      <c r="AY57" s="511"/>
      <c r="AZ57" s="512">
        <f>IF($BB$3="４週",AX57/4,IF($BB$3="暦月",療養通所!AX57/(療養通所!$BB$8/7),""))</f>
        <v>0</v>
      </c>
      <c r="BA57" s="513"/>
      <c r="BB57" s="546"/>
      <c r="BC57" s="524"/>
      <c r="BD57" s="524"/>
      <c r="BE57" s="524"/>
      <c r="BF57" s="525"/>
    </row>
    <row r="58" spans="2:58" ht="20.25" customHeight="1" x14ac:dyDescent="0.4">
      <c r="B58" s="442">
        <f>B55+1</f>
        <v>13</v>
      </c>
      <c r="C58" s="376"/>
      <c r="D58" s="385"/>
      <c r="E58" s="377"/>
      <c r="F58" s="149"/>
      <c r="G58" s="517"/>
      <c r="H58" s="701"/>
      <c r="I58" s="699"/>
      <c r="J58" s="699"/>
      <c r="K58" s="700"/>
      <c r="L58" s="520"/>
      <c r="M58" s="521"/>
      <c r="N58" s="521"/>
      <c r="O58" s="522"/>
      <c r="P58" s="526" t="s">
        <v>150</v>
      </c>
      <c r="Q58" s="527"/>
      <c r="R58" s="528"/>
      <c r="S58" s="65"/>
      <c r="T58" s="66"/>
      <c r="U58" s="66"/>
      <c r="V58" s="66"/>
      <c r="W58" s="66"/>
      <c r="X58" s="66"/>
      <c r="Y58" s="67"/>
      <c r="Z58" s="65"/>
      <c r="AA58" s="66"/>
      <c r="AB58" s="66"/>
      <c r="AC58" s="66"/>
      <c r="AD58" s="66"/>
      <c r="AE58" s="66"/>
      <c r="AF58" s="67"/>
      <c r="AG58" s="65"/>
      <c r="AH58" s="66"/>
      <c r="AI58" s="66"/>
      <c r="AJ58" s="66"/>
      <c r="AK58" s="66"/>
      <c r="AL58" s="66"/>
      <c r="AM58" s="67"/>
      <c r="AN58" s="65"/>
      <c r="AO58" s="66"/>
      <c r="AP58" s="66"/>
      <c r="AQ58" s="66"/>
      <c r="AR58" s="66"/>
      <c r="AS58" s="66"/>
      <c r="AT58" s="67"/>
      <c r="AU58" s="65"/>
      <c r="AV58" s="66"/>
      <c r="AW58" s="66"/>
      <c r="AX58" s="529"/>
      <c r="AY58" s="530"/>
      <c r="AZ58" s="531"/>
      <c r="BA58" s="532"/>
      <c r="BB58" s="544"/>
      <c r="BC58" s="521"/>
      <c r="BD58" s="521"/>
      <c r="BE58" s="521"/>
      <c r="BF58" s="522"/>
    </row>
    <row r="59" spans="2:58" ht="20.25" customHeight="1" x14ac:dyDescent="0.4">
      <c r="B59" s="442"/>
      <c r="C59" s="378"/>
      <c r="D59" s="387"/>
      <c r="E59" s="379"/>
      <c r="F59" s="125"/>
      <c r="G59" s="453"/>
      <c r="H59" s="698"/>
      <c r="I59" s="699"/>
      <c r="J59" s="699"/>
      <c r="K59" s="700"/>
      <c r="L59" s="463"/>
      <c r="M59" s="464"/>
      <c r="N59" s="464"/>
      <c r="O59" s="465"/>
      <c r="P59" s="500" t="s">
        <v>151</v>
      </c>
      <c r="Q59" s="501"/>
      <c r="R59" s="502"/>
      <c r="S59" s="145" t="str">
        <f>IF(S58="","",VLOOKUP(S58,'シフト記号表（勤務時間帯） (6)'!$C$6:$K$35,9,FALSE))</f>
        <v/>
      </c>
      <c r="T59" s="146" t="str">
        <f>IF(T58="","",VLOOKUP(T58,'シフト記号表（勤務時間帯） (6)'!$C$6:$K$35,9,FALSE))</f>
        <v/>
      </c>
      <c r="U59" s="146" t="str">
        <f>IF(U58="","",VLOOKUP(U58,'シフト記号表（勤務時間帯） (6)'!$C$6:$K$35,9,FALSE))</f>
        <v/>
      </c>
      <c r="V59" s="146" t="str">
        <f>IF(V58="","",VLOOKUP(V58,'シフト記号表（勤務時間帯） (6)'!$C$6:$K$35,9,FALSE))</f>
        <v/>
      </c>
      <c r="W59" s="146" t="str">
        <f>IF(W58="","",VLOOKUP(W58,'シフト記号表（勤務時間帯） (6)'!$C$6:$K$35,9,FALSE))</f>
        <v/>
      </c>
      <c r="X59" s="146" t="str">
        <f>IF(X58="","",VLOOKUP(X58,'シフト記号表（勤務時間帯） (6)'!$C$6:$K$35,9,FALSE))</f>
        <v/>
      </c>
      <c r="Y59" s="147" t="str">
        <f>IF(Y58="","",VLOOKUP(Y58,'シフト記号表（勤務時間帯） (6)'!$C$6:$K$35,9,FALSE))</f>
        <v/>
      </c>
      <c r="Z59" s="145" t="str">
        <f>IF(Z58="","",VLOOKUP(Z58,'シフト記号表（勤務時間帯） (6)'!$C$6:$K$35,9,FALSE))</f>
        <v/>
      </c>
      <c r="AA59" s="146" t="str">
        <f>IF(AA58="","",VLOOKUP(AA58,'シフト記号表（勤務時間帯） (6)'!$C$6:$K$35,9,FALSE))</f>
        <v/>
      </c>
      <c r="AB59" s="146" t="str">
        <f>IF(AB58="","",VLOOKUP(AB58,'シフト記号表（勤務時間帯） (6)'!$C$6:$K$35,9,FALSE))</f>
        <v/>
      </c>
      <c r="AC59" s="146" t="str">
        <f>IF(AC58="","",VLOOKUP(AC58,'シフト記号表（勤務時間帯） (6)'!$C$6:$K$35,9,FALSE))</f>
        <v/>
      </c>
      <c r="AD59" s="146" t="str">
        <f>IF(AD58="","",VLOOKUP(AD58,'シフト記号表（勤務時間帯） (6)'!$C$6:$K$35,9,FALSE))</f>
        <v/>
      </c>
      <c r="AE59" s="146" t="str">
        <f>IF(AE58="","",VLOOKUP(AE58,'シフト記号表（勤務時間帯） (6)'!$C$6:$K$35,9,FALSE))</f>
        <v/>
      </c>
      <c r="AF59" s="147" t="str">
        <f>IF(AF58="","",VLOOKUP(AF58,'シフト記号表（勤務時間帯） (6)'!$C$6:$K$35,9,FALSE))</f>
        <v/>
      </c>
      <c r="AG59" s="145" t="str">
        <f>IF(AG58="","",VLOOKUP(AG58,'シフト記号表（勤務時間帯） (6)'!$C$6:$K$35,9,FALSE))</f>
        <v/>
      </c>
      <c r="AH59" s="146" t="str">
        <f>IF(AH58="","",VLOOKUP(AH58,'シフト記号表（勤務時間帯） (6)'!$C$6:$K$35,9,FALSE))</f>
        <v/>
      </c>
      <c r="AI59" s="146" t="str">
        <f>IF(AI58="","",VLOOKUP(AI58,'シフト記号表（勤務時間帯） (6)'!$C$6:$K$35,9,FALSE))</f>
        <v/>
      </c>
      <c r="AJ59" s="146" t="str">
        <f>IF(AJ58="","",VLOOKUP(AJ58,'シフト記号表（勤務時間帯） (6)'!$C$6:$K$35,9,FALSE))</f>
        <v/>
      </c>
      <c r="AK59" s="146" t="str">
        <f>IF(AK58="","",VLOOKUP(AK58,'シフト記号表（勤務時間帯） (6)'!$C$6:$K$35,9,FALSE))</f>
        <v/>
      </c>
      <c r="AL59" s="146" t="str">
        <f>IF(AL58="","",VLOOKUP(AL58,'シフト記号表（勤務時間帯） (6)'!$C$6:$K$35,9,FALSE))</f>
        <v/>
      </c>
      <c r="AM59" s="147" t="str">
        <f>IF(AM58="","",VLOOKUP(AM58,'シフト記号表（勤務時間帯） (6)'!$C$6:$K$35,9,FALSE))</f>
        <v/>
      </c>
      <c r="AN59" s="145" t="str">
        <f>IF(AN58="","",VLOOKUP(AN58,'シフト記号表（勤務時間帯） (6)'!$C$6:$K$35,9,FALSE))</f>
        <v/>
      </c>
      <c r="AO59" s="146" t="str">
        <f>IF(AO58="","",VLOOKUP(AO58,'シフト記号表（勤務時間帯） (6)'!$C$6:$K$35,9,FALSE))</f>
        <v/>
      </c>
      <c r="AP59" s="146" t="str">
        <f>IF(AP58="","",VLOOKUP(AP58,'シフト記号表（勤務時間帯） (6)'!$C$6:$K$35,9,FALSE))</f>
        <v/>
      </c>
      <c r="AQ59" s="146" t="str">
        <f>IF(AQ58="","",VLOOKUP(AQ58,'シフト記号表（勤務時間帯） (6)'!$C$6:$K$35,9,FALSE))</f>
        <v/>
      </c>
      <c r="AR59" s="146" t="str">
        <f>IF(AR58="","",VLOOKUP(AR58,'シフト記号表（勤務時間帯） (6)'!$C$6:$K$35,9,FALSE))</f>
        <v/>
      </c>
      <c r="AS59" s="146" t="str">
        <f>IF(AS58="","",VLOOKUP(AS58,'シフト記号表（勤務時間帯） (6)'!$C$6:$K$35,9,FALSE))</f>
        <v/>
      </c>
      <c r="AT59" s="147" t="str">
        <f>IF(AT58="","",VLOOKUP(AT58,'シフト記号表（勤務時間帯） (6)'!$C$6:$K$35,9,FALSE))</f>
        <v/>
      </c>
      <c r="AU59" s="145" t="str">
        <f>IF(AU58="","",VLOOKUP(AU58,'シフト記号表（勤務時間帯） (6)'!$C$6:$K$35,9,FALSE))</f>
        <v/>
      </c>
      <c r="AV59" s="146" t="str">
        <f>IF(AV58="","",VLOOKUP(AV58,'シフト記号表（勤務時間帯） (6)'!$C$6:$K$35,9,FALSE))</f>
        <v/>
      </c>
      <c r="AW59" s="146" t="str">
        <f>IF(AW58="","",VLOOKUP(AW58,'シフト記号表（勤務時間帯） (6)'!$C$6:$K$35,9,FALSE))</f>
        <v/>
      </c>
      <c r="AX59" s="503">
        <f>IF($BB$3="４週",SUM(S59:AT59),IF($BB$3="暦月",SUM(S59:AW59),""))</f>
        <v>0</v>
      </c>
      <c r="AY59" s="504"/>
      <c r="AZ59" s="505">
        <f>IF($BB$3="４週",AX59/4,IF($BB$3="暦月",療養通所!AX59/(療養通所!$BB$8/7),""))</f>
        <v>0</v>
      </c>
      <c r="BA59" s="506"/>
      <c r="BB59" s="545"/>
      <c r="BC59" s="464"/>
      <c r="BD59" s="464"/>
      <c r="BE59" s="464"/>
      <c r="BF59" s="465"/>
    </row>
    <row r="60" spans="2:58" ht="20.25" customHeight="1" thickBot="1" x14ac:dyDescent="0.45">
      <c r="B60" s="536"/>
      <c r="C60" s="533"/>
      <c r="D60" s="534"/>
      <c r="E60" s="535"/>
      <c r="F60" s="131">
        <f>C58</f>
        <v>0</v>
      </c>
      <c r="G60" s="537"/>
      <c r="H60" s="702"/>
      <c r="I60" s="703"/>
      <c r="J60" s="703"/>
      <c r="K60" s="704"/>
      <c r="L60" s="541"/>
      <c r="M60" s="542"/>
      <c r="N60" s="542"/>
      <c r="O60" s="543"/>
      <c r="P60" s="564" t="s">
        <v>152</v>
      </c>
      <c r="Q60" s="565"/>
      <c r="R60" s="566"/>
      <c r="S60" s="95" t="str">
        <f>IF(S58="","",VLOOKUP(S58,'シフト記号表（勤務時間帯） (6)'!$C$6:$S$35,17,FALSE))</f>
        <v/>
      </c>
      <c r="T60" s="96" t="str">
        <f>IF(T58="","",VLOOKUP(T58,'シフト記号表（勤務時間帯） (6)'!$C$6:$S$35,17,FALSE))</f>
        <v/>
      </c>
      <c r="U60" s="96" t="str">
        <f>IF(U58="","",VLOOKUP(U58,'シフト記号表（勤務時間帯） (6)'!$C$6:$S$35,17,FALSE))</f>
        <v/>
      </c>
      <c r="V60" s="96" t="str">
        <f>IF(V58="","",VLOOKUP(V58,'シフト記号表（勤務時間帯） (6)'!$C$6:$S$35,17,FALSE))</f>
        <v/>
      </c>
      <c r="W60" s="96" t="str">
        <f>IF(W58="","",VLOOKUP(W58,'シフト記号表（勤務時間帯） (6)'!$C$6:$S$35,17,FALSE))</f>
        <v/>
      </c>
      <c r="X60" s="96" t="str">
        <f>IF(X58="","",VLOOKUP(X58,'シフト記号表（勤務時間帯） (6)'!$C$6:$S$35,17,FALSE))</f>
        <v/>
      </c>
      <c r="Y60" s="97" t="str">
        <f>IF(Y58="","",VLOOKUP(Y58,'シフト記号表（勤務時間帯） (6)'!$C$6:$S$35,17,FALSE))</f>
        <v/>
      </c>
      <c r="Z60" s="95" t="str">
        <f>IF(Z58="","",VLOOKUP(Z58,'シフト記号表（勤務時間帯） (6)'!$C$6:$S$35,17,FALSE))</f>
        <v/>
      </c>
      <c r="AA60" s="96" t="str">
        <f>IF(AA58="","",VLOOKUP(AA58,'シフト記号表（勤務時間帯） (6)'!$C$6:$S$35,17,FALSE))</f>
        <v/>
      </c>
      <c r="AB60" s="96" t="str">
        <f>IF(AB58="","",VLOOKUP(AB58,'シフト記号表（勤務時間帯） (6)'!$C$6:$S$35,17,FALSE))</f>
        <v/>
      </c>
      <c r="AC60" s="96" t="str">
        <f>IF(AC58="","",VLOOKUP(AC58,'シフト記号表（勤務時間帯） (6)'!$C$6:$S$35,17,FALSE))</f>
        <v/>
      </c>
      <c r="AD60" s="96" t="str">
        <f>IF(AD58="","",VLOOKUP(AD58,'シフト記号表（勤務時間帯） (6)'!$C$6:$S$35,17,FALSE))</f>
        <v/>
      </c>
      <c r="AE60" s="96" t="str">
        <f>IF(AE58="","",VLOOKUP(AE58,'シフト記号表（勤務時間帯） (6)'!$C$6:$S$35,17,FALSE))</f>
        <v/>
      </c>
      <c r="AF60" s="97" t="str">
        <f>IF(AF58="","",VLOOKUP(AF58,'シフト記号表（勤務時間帯） (6)'!$C$6:$S$35,17,FALSE))</f>
        <v/>
      </c>
      <c r="AG60" s="95" t="str">
        <f>IF(AG58="","",VLOOKUP(AG58,'シフト記号表（勤務時間帯） (6)'!$C$6:$S$35,17,FALSE))</f>
        <v/>
      </c>
      <c r="AH60" s="96" t="str">
        <f>IF(AH58="","",VLOOKUP(AH58,'シフト記号表（勤務時間帯） (6)'!$C$6:$S$35,17,FALSE))</f>
        <v/>
      </c>
      <c r="AI60" s="96" t="str">
        <f>IF(AI58="","",VLOOKUP(AI58,'シフト記号表（勤務時間帯） (6)'!$C$6:$S$35,17,FALSE))</f>
        <v/>
      </c>
      <c r="AJ60" s="96" t="str">
        <f>IF(AJ58="","",VLOOKUP(AJ58,'シフト記号表（勤務時間帯） (6)'!$C$6:$S$35,17,FALSE))</f>
        <v/>
      </c>
      <c r="AK60" s="96" t="str">
        <f>IF(AK58="","",VLOOKUP(AK58,'シフト記号表（勤務時間帯） (6)'!$C$6:$S$35,17,FALSE))</f>
        <v/>
      </c>
      <c r="AL60" s="96" t="str">
        <f>IF(AL58="","",VLOOKUP(AL58,'シフト記号表（勤務時間帯） (6)'!$C$6:$S$35,17,FALSE))</f>
        <v/>
      </c>
      <c r="AM60" s="97" t="str">
        <f>IF(AM58="","",VLOOKUP(AM58,'シフト記号表（勤務時間帯） (6)'!$C$6:$S$35,17,FALSE))</f>
        <v/>
      </c>
      <c r="AN60" s="95" t="str">
        <f>IF(AN58="","",VLOOKUP(AN58,'シフト記号表（勤務時間帯） (6)'!$C$6:$S$35,17,FALSE))</f>
        <v/>
      </c>
      <c r="AO60" s="96" t="str">
        <f>IF(AO58="","",VLOOKUP(AO58,'シフト記号表（勤務時間帯） (6)'!$C$6:$S$35,17,FALSE))</f>
        <v/>
      </c>
      <c r="AP60" s="96" t="str">
        <f>IF(AP58="","",VLOOKUP(AP58,'シフト記号表（勤務時間帯） (6)'!$C$6:$S$35,17,FALSE))</f>
        <v/>
      </c>
      <c r="AQ60" s="96" t="str">
        <f>IF(AQ58="","",VLOOKUP(AQ58,'シフト記号表（勤務時間帯） (6)'!$C$6:$S$35,17,FALSE))</f>
        <v/>
      </c>
      <c r="AR60" s="96" t="str">
        <f>IF(AR58="","",VLOOKUP(AR58,'シフト記号表（勤務時間帯） (6)'!$C$6:$S$35,17,FALSE))</f>
        <v/>
      </c>
      <c r="AS60" s="96" t="str">
        <f>IF(AS58="","",VLOOKUP(AS58,'シフト記号表（勤務時間帯） (6)'!$C$6:$S$35,17,FALSE))</f>
        <v/>
      </c>
      <c r="AT60" s="97" t="str">
        <f>IF(AT58="","",VLOOKUP(AT58,'シフト記号表（勤務時間帯） (6)'!$C$6:$S$35,17,FALSE))</f>
        <v/>
      </c>
      <c r="AU60" s="95" t="str">
        <f>IF(AU58="","",VLOOKUP(AU58,'シフト記号表（勤務時間帯） (6)'!$C$6:$S$35,17,FALSE))</f>
        <v/>
      </c>
      <c r="AV60" s="96" t="str">
        <f>IF(AV58="","",VLOOKUP(AV58,'シフト記号表（勤務時間帯） (6)'!$C$6:$S$35,17,FALSE))</f>
        <v/>
      </c>
      <c r="AW60" s="96" t="str">
        <f>IF(AW58="","",VLOOKUP(AW58,'シフト記号表（勤務時間帯） (6)'!$C$6:$S$35,17,FALSE))</f>
        <v/>
      </c>
      <c r="AX60" s="510">
        <f>IF($BB$3="４週",SUM(S60:AT60),IF($BB$3="暦月",SUM(S60:AW60),""))</f>
        <v>0</v>
      </c>
      <c r="AY60" s="511"/>
      <c r="AZ60" s="512">
        <f>IF($BB$3="４週",AX60/4,IF($BB$3="暦月",療養通所!AX60/(療養通所!$BB$8/7),""))</f>
        <v>0</v>
      </c>
      <c r="BA60" s="513"/>
      <c r="BB60" s="563"/>
      <c r="BC60" s="542"/>
      <c r="BD60" s="542"/>
      <c r="BE60" s="542"/>
      <c r="BF60" s="543"/>
    </row>
    <row r="61" spans="2:58" s="17" customFormat="1" ht="6" customHeight="1" thickBot="1" x14ac:dyDescent="0.45">
      <c r="B61" s="150"/>
      <c r="C61" s="151"/>
      <c r="D61" s="151"/>
      <c r="E61" s="151"/>
      <c r="F61" s="152"/>
      <c r="G61" s="152"/>
      <c r="H61" s="153"/>
      <c r="I61" s="153"/>
      <c r="J61" s="153"/>
      <c r="K61" s="153"/>
      <c r="L61" s="152"/>
      <c r="M61" s="152"/>
      <c r="N61" s="152"/>
      <c r="O61" s="152"/>
      <c r="P61" s="154"/>
      <c r="Q61" s="154"/>
      <c r="R61" s="154"/>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5"/>
      <c r="AY61" s="155"/>
      <c r="AZ61" s="155"/>
      <c r="BA61" s="155"/>
      <c r="BB61" s="152"/>
      <c r="BC61" s="152"/>
      <c r="BD61" s="152"/>
      <c r="BE61" s="152"/>
      <c r="BF61" s="156"/>
    </row>
    <row r="62" spans="2:58" ht="20.100000000000001" customHeight="1" x14ac:dyDescent="0.4">
      <c r="B62" s="157"/>
      <c r="C62" s="158"/>
      <c r="D62" s="158"/>
      <c r="E62" s="158"/>
      <c r="F62" s="159"/>
      <c r="G62" s="482" t="s">
        <v>157</v>
      </c>
      <c r="H62" s="482"/>
      <c r="I62" s="482"/>
      <c r="J62" s="482"/>
      <c r="K62" s="353"/>
      <c r="L62" s="160"/>
      <c r="M62" s="588" t="s">
        <v>155</v>
      </c>
      <c r="N62" s="589"/>
      <c r="O62" s="589"/>
      <c r="P62" s="589"/>
      <c r="Q62" s="589"/>
      <c r="R62" s="590"/>
      <c r="S62" s="302" t="str">
        <f t="shared" ref="S62:AH63" si="1">IF(SUMIF($F$22:$F$60, $M62, S$22:S$60)=0,"",SUMIF($F$22:$F$60, $M62, S$22:S$60))</f>
        <v/>
      </c>
      <c r="T62" s="303" t="str">
        <f t="shared" si="1"/>
        <v/>
      </c>
      <c r="U62" s="303" t="str">
        <f t="shared" si="1"/>
        <v/>
      </c>
      <c r="V62" s="303" t="str">
        <f t="shared" si="1"/>
        <v/>
      </c>
      <c r="W62" s="303" t="str">
        <f t="shared" si="1"/>
        <v/>
      </c>
      <c r="X62" s="303" t="str">
        <f t="shared" si="1"/>
        <v/>
      </c>
      <c r="Y62" s="304" t="str">
        <f t="shared" si="1"/>
        <v/>
      </c>
      <c r="Z62" s="302" t="str">
        <f t="shared" si="1"/>
        <v/>
      </c>
      <c r="AA62" s="303" t="str">
        <f t="shared" si="1"/>
        <v/>
      </c>
      <c r="AB62" s="303" t="str">
        <f t="shared" si="1"/>
        <v/>
      </c>
      <c r="AC62" s="303" t="str">
        <f t="shared" si="1"/>
        <v/>
      </c>
      <c r="AD62" s="303" t="str">
        <f t="shared" si="1"/>
        <v/>
      </c>
      <c r="AE62" s="303" t="str">
        <f t="shared" si="1"/>
        <v/>
      </c>
      <c r="AF62" s="304" t="str">
        <f t="shared" si="1"/>
        <v/>
      </c>
      <c r="AG62" s="302" t="str">
        <f t="shared" si="1"/>
        <v/>
      </c>
      <c r="AH62" s="303" t="str">
        <f t="shared" si="1"/>
        <v/>
      </c>
      <c r="AI62" s="303" t="str">
        <f t="shared" ref="AI62:AW63" si="2">IF(SUMIF($F$22:$F$60, $M62, AI$22:AI$60)=0,"",SUMIF($F$22:$F$60, $M62, AI$22:AI$60))</f>
        <v/>
      </c>
      <c r="AJ62" s="303" t="str">
        <f t="shared" si="2"/>
        <v/>
      </c>
      <c r="AK62" s="303" t="str">
        <f t="shared" si="2"/>
        <v/>
      </c>
      <c r="AL62" s="303" t="str">
        <f t="shared" si="2"/>
        <v/>
      </c>
      <c r="AM62" s="304" t="str">
        <f t="shared" si="2"/>
        <v/>
      </c>
      <c r="AN62" s="302" t="str">
        <f t="shared" si="2"/>
        <v/>
      </c>
      <c r="AO62" s="303" t="str">
        <f t="shared" si="2"/>
        <v/>
      </c>
      <c r="AP62" s="303" t="str">
        <f t="shared" si="2"/>
        <v/>
      </c>
      <c r="AQ62" s="303" t="str">
        <f t="shared" si="2"/>
        <v/>
      </c>
      <c r="AR62" s="303" t="str">
        <f t="shared" si="2"/>
        <v/>
      </c>
      <c r="AS62" s="303" t="str">
        <f t="shared" si="2"/>
        <v/>
      </c>
      <c r="AT62" s="304" t="str">
        <f t="shared" si="2"/>
        <v/>
      </c>
      <c r="AU62" s="302" t="str">
        <f t="shared" si="2"/>
        <v/>
      </c>
      <c r="AV62" s="303" t="str">
        <f t="shared" si="2"/>
        <v/>
      </c>
      <c r="AW62" s="303" t="str">
        <f t="shared" si="2"/>
        <v/>
      </c>
      <c r="AX62" s="707" t="str">
        <f>IF(SUMIF($F$22:$F$60, $M62, AX$22:AX$60)=0,"",SUMIF($F$22:$F$60, $M62, AX$22:AX$60))</f>
        <v/>
      </c>
      <c r="AY62" s="708"/>
      <c r="AZ62" s="709" t="str">
        <f>IF(AX62="","",IF($BB$3="４週",AX62/4,IF($BB$3="暦月",AX62/($BB$8/7),"")))</f>
        <v/>
      </c>
      <c r="BA62" s="710"/>
      <c r="BB62" s="547"/>
      <c r="BC62" s="548"/>
      <c r="BD62" s="548"/>
      <c r="BE62" s="548"/>
      <c r="BF62" s="549"/>
    </row>
    <row r="63" spans="2:58" ht="20.25" customHeight="1" x14ac:dyDescent="0.4">
      <c r="B63" s="168"/>
      <c r="C63" s="169"/>
      <c r="D63" s="169"/>
      <c r="E63" s="169"/>
      <c r="F63" s="166"/>
      <c r="G63" s="586"/>
      <c r="H63" s="586"/>
      <c r="I63" s="586"/>
      <c r="J63" s="586"/>
      <c r="K63" s="587"/>
      <c r="L63" s="167"/>
      <c r="M63" s="556" t="s">
        <v>154</v>
      </c>
      <c r="N63" s="557"/>
      <c r="O63" s="557"/>
      <c r="P63" s="557"/>
      <c r="Q63" s="557"/>
      <c r="R63" s="558"/>
      <c r="S63" s="161" t="str">
        <f t="shared" si="1"/>
        <v/>
      </c>
      <c r="T63" s="162" t="str">
        <f t="shared" si="1"/>
        <v/>
      </c>
      <c r="U63" s="162" t="str">
        <f t="shared" si="1"/>
        <v/>
      </c>
      <c r="V63" s="162" t="str">
        <f t="shared" si="1"/>
        <v/>
      </c>
      <c r="W63" s="162" t="str">
        <f>IF(SUMIF($F$22:$F$60, $M63, W$22:W$60)=0,"",SUMIF($F$22:$F$60, $M63, W$22:W$60))</f>
        <v/>
      </c>
      <c r="X63" s="162" t="str">
        <f t="shared" si="1"/>
        <v/>
      </c>
      <c r="Y63" s="163" t="str">
        <f>IF(SUMIF($F$22:$F$60, $M63, Y$22:Y$60)=0,"",SUMIF($F$22:$F$60, $M63, Y$22:Y$60))</f>
        <v/>
      </c>
      <c r="Z63" s="161" t="str">
        <f t="shared" si="1"/>
        <v/>
      </c>
      <c r="AA63" s="162" t="str">
        <f t="shared" si="1"/>
        <v/>
      </c>
      <c r="AB63" s="162" t="str">
        <f t="shared" si="1"/>
        <v/>
      </c>
      <c r="AC63" s="162" t="str">
        <f t="shared" si="1"/>
        <v/>
      </c>
      <c r="AD63" s="162" t="str">
        <f t="shared" si="1"/>
        <v/>
      </c>
      <c r="AE63" s="162" t="str">
        <f t="shared" si="1"/>
        <v/>
      </c>
      <c r="AF63" s="163" t="str">
        <f t="shared" si="1"/>
        <v/>
      </c>
      <c r="AG63" s="161" t="str">
        <f t="shared" si="1"/>
        <v/>
      </c>
      <c r="AH63" s="162" t="str">
        <f t="shared" si="1"/>
        <v/>
      </c>
      <c r="AI63" s="162" t="str">
        <f t="shared" si="2"/>
        <v/>
      </c>
      <c r="AJ63" s="162" t="str">
        <f t="shared" si="2"/>
        <v/>
      </c>
      <c r="AK63" s="162" t="str">
        <f t="shared" si="2"/>
        <v/>
      </c>
      <c r="AL63" s="162" t="str">
        <f t="shared" si="2"/>
        <v/>
      </c>
      <c r="AM63" s="163" t="str">
        <f t="shared" si="2"/>
        <v/>
      </c>
      <c r="AN63" s="161" t="str">
        <f t="shared" si="2"/>
        <v/>
      </c>
      <c r="AO63" s="162" t="str">
        <f t="shared" si="2"/>
        <v/>
      </c>
      <c r="AP63" s="162" t="str">
        <f t="shared" si="2"/>
        <v/>
      </c>
      <c r="AQ63" s="162" t="str">
        <f t="shared" si="2"/>
        <v/>
      </c>
      <c r="AR63" s="162" t="str">
        <f t="shared" si="2"/>
        <v/>
      </c>
      <c r="AS63" s="162" t="str">
        <f t="shared" si="2"/>
        <v/>
      </c>
      <c r="AT63" s="163" t="str">
        <f t="shared" si="2"/>
        <v/>
      </c>
      <c r="AU63" s="161" t="str">
        <f t="shared" si="2"/>
        <v/>
      </c>
      <c r="AV63" s="162" t="str">
        <f t="shared" si="2"/>
        <v/>
      </c>
      <c r="AW63" s="162" t="str">
        <f t="shared" si="2"/>
        <v/>
      </c>
      <c r="AX63" s="559" t="str">
        <f>IF(SUMIF($F$22:$F$60, $M63, AX$22:AX$60)=0,"",SUMIF($F$22:$F$60, $M63, AX$22:AX$60))</f>
        <v/>
      </c>
      <c r="AY63" s="560"/>
      <c r="AZ63" s="561" t="str">
        <f>IF(AX63="","",IF($BB$3="４週",AX63/4,IF($BB$3="暦月",AX63/($BB$8/7),"")))</f>
        <v/>
      </c>
      <c r="BA63" s="562"/>
      <c r="BB63" s="550"/>
      <c r="BC63" s="551"/>
      <c r="BD63" s="551"/>
      <c r="BE63" s="551"/>
      <c r="BF63" s="552"/>
    </row>
    <row r="64" spans="2:58" ht="20.25" customHeight="1" x14ac:dyDescent="0.4">
      <c r="B64" s="170"/>
      <c r="C64" s="166"/>
      <c r="D64" s="166"/>
      <c r="E64" s="166"/>
      <c r="F64" s="166"/>
      <c r="G64" s="567" t="s">
        <v>158</v>
      </c>
      <c r="H64" s="567"/>
      <c r="I64" s="567"/>
      <c r="J64" s="567"/>
      <c r="K64" s="567"/>
      <c r="L64" s="567"/>
      <c r="M64" s="567"/>
      <c r="N64" s="567"/>
      <c r="O64" s="567"/>
      <c r="P64" s="567"/>
      <c r="Q64" s="567"/>
      <c r="R64" s="568"/>
      <c r="S64" s="171"/>
      <c r="T64" s="172"/>
      <c r="U64" s="172"/>
      <c r="V64" s="172"/>
      <c r="W64" s="172"/>
      <c r="X64" s="172"/>
      <c r="Y64" s="173"/>
      <c r="Z64" s="171"/>
      <c r="AA64" s="172"/>
      <c r="AB64" s="172"/>
      <c r="AC64" s="172"/>
      <c r="AD64" s="172"/>
      <c r="AE64" s="172"/>
      <c r="AF64" s="173"/>
      <c r="AG64" s="171"/>
      <c r="AH64" s="172"/>
      <c r="AI64" s="172"/>
      <c r="AJ64" s="172"/>
      <c r="AK64" s="172"/>
      <c r="AL64" s="172"/>
      <c r="AM64" s="173"/>
      <c r="AN64" s="171"/>
      <c r="AO64" s="172"/>
      <c r="AP64" s="172"/>
      <c r="AQ64" s="172"/>
      <c r="AR64" s="172"/>
      <c r="AS64" s="172"/>
      <c r="AT64" s="173"/>
      <c r="AU64" s="171"/>
      <c r="AV64" s="172"/>
      <c r="AW64" s="173"/>
      <c r="AX64" s="711"/>
      <c r="AY64" s="712"/>
      <c r="AZ64" s="712"/>
      <c r="BA64" s="713"/>
      <c r="BB64" s="550"/>
      <c r="BC64" s="551"/>
      <c r="BD64" s="551"/>
      <c r="BE64" s="551"/>
      <c r="BF64" s="552"/>
    </row>
    <row r="65" spans="2:73" ht="20.25" customHeight="1" thickBot="1" x14ac:dyDescent="0.45">
      <c r="B65" s="305"/>
      <c r="C65" s="174"/>
      <c r="D65" s="706" t="s">
        <v>382</v>
      </c>
      <c r="E65" s="578"/>
      <c r="F65" s="578"/>
      <c r="G65" s="578"/>
      <c r="H65" s="578"/>
      <c r="I65" s="578"/>
      <c r="J65" s="578"/>
      <c r="K65" s="578"/>
      <c r="L65" s="578"/>
      <c r="M65" s="578"/>
      <c r="N65" s="578"/>
      <c r="O65" s="578"/>
      <c r="P65" s="578"/>
      <c r="Q65" s="578"/>
      <c r="R65" s="579"/>
      <c r="S65" s="306" t="str">
        <f>IF(S64="","",S64/1.5)</f>
        <v/>
      </c>
      <c r="T65" s="307" t="str">
        <f t="shared" ref="T65:AW65" si="3">IF(T64="","",T64/1.5)</f>
        <v/>
      </c>
      <c r="U65" s="307" t="str">
        <f t="shared" si="3"/>
        <v/>
      </c>
      <c r="V65" s="307" t="str">
        <f t="shared" si="3"/>
        <v/>
      </c>
      <c r="W65" s="307" t="str">
        <f t="shared" si="3"/>
        <v/>
      </c>
      <c r="X65" s="307" t="str">
        <f t="shared" si="3"/>
        <v/>
      </c>
      <c r="Y65" s="308" t="str">
        <f t="shared" si="3"/>
        <v/>
      </c>
      <c r="Z65" s="306" t="str">
        <f t="shared" si="3"/>
        <v/>
      </c>
      <c r="AA65" s="307" t="str">
        <f>IF(AA64="","",AA64/1.5)</f>
        <v/>
      </c>
      <c r="AB65" s="307" t="str">
        <f t="shared" si="3"/>
        <v/>
      </c>
      <c r="AC65" s="307" t="str">
        <f t="shared" si="3"/>
        <v/>
      </c>
      <c r="AD65" s="307" t="str">
        <f t="shared" si="3"/>
        <v/>
      </c>
      <c r="AE65" s="307" t="str">
        <f t="shared" si="3"/>
        <v/>
      </c>
      <c r="AF65" s="308" t="str">
        <f t="shared" si="3"/>
        <v/>
      </c>
      <c r="AG65" s="306" t="str">
        <f t="shared" si="3"/>
        <v/>
      </c>
      <c r="AH65" s="307" t="str">
        <f t="shared" si="3"/>
        <v/>
      </c>
      <c r="AI65" s="307" t="str">
        <f t="shared" si="3"/>
        <v/>
      </c>
      <c r="AJ65" s="307" t="str">
        <f t="shared" si="3"/>
        <v/>
      </c>
      <c r="AK65" s="307" t="str">
        <f t="shared" si="3"/>
        <v/>
      </c>
      <c r="AL65" s="307" t="str">
        <f t="shared" si="3"/>
        <v/>
      </c>
      <c r="AM65" s="308" t="str">
        <f t="shared" si="3"/>
        <v/>
      </c>
      <c r="AN65" s="306" t="str">
        <f t="shared" si="3"/>
        <v/>
      </c>
      <c r="AO65" s="307" t="str">
        <f t="shared" si="3"/>
        <v/>
      </c>
      <c r="AP65" s="307" t="str">
        <f t="shared" si="3"/>
        <v/>
      </c>
      <c r="AQ65" s="307" t="str">
        <f t="shared" si="3"/>
        <v/>
      </c>
      <c r="AR65" s="307" t="str">
        <f t="shared" si="3"/>
        <v/>
      </c>
      <c r="AS65" s="307" t="str">
        <f t="shared" si="3"/>
        <v/>
      </c>
      <c r="AT65" s="308" t="str">
        <f t="shared" si="3"/>
        <v/>
      </c>
      <c r="AU65" s="306" t="str">
        <f t="shared" si="3"/>
        <v/>
      </c>
      <c r="AV65" s="307" t="str">
        <f t="shared" si="3"/>
        <v/>
      </c>
      <c r="AW65" s="308" t="str">
        <f t="shared" si="3"/>
        <v/>
      </c>
      <c r="AX65" s="714"/>
      <c r="AY65" s="715"/>
      <c r="AZ65" s="715"/>
      <c r="BA65" s="716"/>
      <c r="BB65" s="553"/>
      <c r="BC65" s="554"/>
      <c r="BD65" s="554"/>
      <c r="BE65" s="554"/>
      <c r="BF65" s="555"/>
    </row>
    <row r="66" spans="2:73" ht="13.5" customHeight="1" x14ac:dyDescent="0.4">
      <c r="C66" s="187"/>
      <c r="D66" s="187"/>
      <c r="E66" s="187"/>
      <c r="F66" s="187"/>
      <c r="G66" s="188"/>
      <c r="H66" s="189"/>
      <c r="AF66" s="3"/>
    </row>
    <row r="67" spans="2:73" ht="11.45" customHeight="1" x14ac:dyDescent="0.4">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row>
    <row r="68" spans="2:73" ht="20.25" customHeight="1" x14ac:dyDescent="0.2">
      <c r="BN68" s="139"/>
      <c r="BO68" s="2"/>
      <c r="BP68" s="139"/>
      <c r="BQ68" s="139"/>
      <c r="BR68" s="139"/>
      <c r="BS68" s="165"/>
      <c r="BT68" s="191"/>
      <c r="BU68" s="191"/>
    </row>
    <row r="69" spans="2:73" ht="20.25" customHeight="1" x14ac:dyDescent="0.4">
      <c r="C69" s="11"/>
      <c r="D69" s="11"/>
      <c r="E69" s="11"/>
      <c r="F69" s="11"/>
      <c r="G69" s="11"/>
      <c r="H69" s="3"/>
      <c r="I69" s="3"/>
    </row>
    <row r="70" spans="2:73" ht="20.25" customHeight="1" x14ac:dyDescent="0.4">
      <c r="C70" s="11"/>
      <c r="D70" s="11"/>
      <c r="E70" s="11"/>
      <c r="F70" s="11"/>
      <c r="G70" s="11"/>
      <c r="H70" s="3"/>
      <c r="I70" s="3"/>
    </row>
    <row r="71" spans="2:73" ht="20.25" customHeight="1" x14ac:dyDescent="0.4">
      <c r="C71" s="3"/>
      <c r="D71" s="3"/>
      <c r="E71" s="3"/>
      <c r="F71" s="3"/>
      <c r="G71" s="3"/>
    </row>
    <row r="72" spans="2:73" ht="20.25" customHeight="1" x14ac:dyDescent="0.4">
      <c r="C72" s="3"/>
      <c r="D72" s="3"/>
      <c r="E72" s="3"/>
      <c r="F72" s="3"/>
      <c r="G72" s="3"/>
    </row>
    <row r="73" spans="2:73" ht="20.25" customHeight="1" x14ac:dyDescent="0.4">
      <c r="C73" s="3"/>
      <c r="D73" s="3"/>
      <c r="E73" s="3"/>
      <c r="F73" s="3"/>
      <c r="G73" s="3"/>
    </row>
    <row r="74" spans="2:73" ht="20.25" customHeight="1" x14ac:dyDescent="0.4">
      <c r="C74" s="3"/>
      <c r="D74" s="3"/>
      <c r="E74" s="3"/>
      <c r="F74" s="3"/>
      <c r="G74" s="3"/>
    </row>
  </sheetData>
  <sheetProtection insertColumns="0" deleteRows="0"/>
  <mergeCells count="237">
    <mergeCell ref="D65:R65"/>
    <mergeCell ref="G62:K63"/>
    <mergeCell ref="M62:R62"/>
    <mergeCell ref="AX62:AY62"/>
    <mergeCell ref="AZ62:BA62"/>
    <mergeCell ref="BB62:BF65"/>
    <mergeCell ref="M63:R63"/>
    <mergeCell ref="AX63:AY63"/>
    <mergeCell ref="AZ63:BA63"/>
    <mergeCell ref="G64:R64"/>
    <mergeCell ref="AX64:BA65"/>
    <mergeCell ref="G55:G57"/>
    <mergeCell ref="H55:K57"/>
    <mergeCell ref="L55:O57"/>
    <mergeCell ref="P55:R55"/>
    <mergeCell ref="AX58:AY58"/>
    <mergeCell ref="AZ58:BA58"/>
    <mergeCell ref="BB58:BF60"/>
    <mergeCell ref="P59:R59"/>
    <mergeCell ref="AX59:AY59"/>
    <mergeCell ref="AZ59:BA59"/>
    <mergeCell ref="P60:R60"/>
    <mergeCell ref="AX60:AY60"/>
    <mergeCell ref="AZ60:BA60"/>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14" priority="121">
      <formula>INDIRECT(ADDRESS(ROW(),COLUMN()))=TRUNC(INDIRECT(ADDRESS(ROW(),COLUMN())))</formula>
    </cfRule>
  </conditionalFormatting>
  <conditionalFormatting sqref="S26:BA27">
    <cfRule type="expression" dxfId="13" priority="111">
      <formula>INDIRECT(ADDRESS(ROW(),COLUMN()))=TRUNC(INDIRECT(ADDRESS(ROW(),COLUMN())))</formula>
    </cfRule>
  </conditionalFormatting>
  <conditionalFormatting sqref="S29:BA30">
    <cfRule type="expression" dxfId="12" priority="101">
      <formula>INDIRECT(ADDRESS(ROW(),COLUMN()))=TRUNC(INDIRECT(ADDRESS(ROW(),COLUMN())))</formula>
    </cfRule>
  </conditionalFormatting>
  <conditionalFormatting sqref="S32:BA33">
    <cfRule type="expression" dxfId="11" priority="91">
      <formula>INDIRECT(ADDRESS(ROW(),COLUMN()))=TRUNC(INDIRECT(ADDRESS(ROW(),COLUMN())))</formula>
    </cfRule>
  </conditionalFormatting>
  <conditionalFormatting sqref="S35:BA36">
    <cfRule type="expression" dxfId="10" priority="81">
      <formula>INDIRECT(ADDRESS(ROW(),COLUMN()))=TRUNC(INDIRECT(ADDRESS(ROW(),COLUMN())))</formula>
    </cfRule>
  </conditionalFormatting>
  <conditionalFormatting sqref="S38:BA39">
    <cfRule type="expression" dxfId="9" priority="71">
      <formula>INDIRECT(ADDRESS(ROW(),COLUMN()))=TRUNC(INDIRECT(ADDRESS(ROW(),COLUMN())))</formula>
    </cfRule>
  </conditionalFormatting>
  <conditionalFormatting sqref="S41:BA42">
    <cfRule type="expression" dxfId="8" priority="61">
      <formula>INDIRECT(ADDRESS(ROW(),COLUMN()))=TRUNC(INDIRECT(ADDRESS(ROW(),COLUMN())))</formula>
    </cfRule>
  </conditionalFormatting>
  <conditionalFormatting sqref="S44:BA45">
    <cfRule type="expression" dxfId="7" priority="51">
      <formula>INDIRECT(ADDRESS(ROW(),COLUMN()))=TRUNC(INDIRECT(ADDRESS(ROW(),COLUMN())))</formula>
    </cfRule>
  </conditionalFormatting>
  <conditionalFormatting sqref="S47:BA48">
    <cfRule type="expression" dxfId="6" priority="41">
      <formula>INDIRECT(ADDRESS(ROW(),COLUMN()))=TRUNC(INDIRECT(ADDRESS(ROW(),COLUMN())))</formula>
    </cfRule>
  </conditionalFormatting>
  <conditionalFormatting sqref="S50:BA51">
    <cfRule type="expression" dxfId="5" priority="31">
      <formula>INDIRECT(ADDRESS(ROW(),COLUMN()))=TRUNC(INDIRECT(ADDRESS(ROW(),COLUMN())))</formula>
    </cfRule>
  </conditionalFormatting>
  <conditionalFormatting sqref="S53:BA54">
    <cfRule type="expression" dxfId="4" priority="21">
      <formula>INDIRECT(ADDRESS(ROW(),COLUMN()))=TRUNC(INDIRECT(ADDRESS(ROW(),COLUMN())))</formula>
    </cfRule>
  </conditionalFormatting>
  <conditionalFormatting sqref="S56:BA57">
    <cfRule type="expression" dxfId="3" priority="11">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65">
    <cfRule type="expression" dxfId="1" priority="129">
      <formula>INDIRECT(ADDRESS(ROW(),COLUMN()))=TRUNC(INDIRECT(ADDRESS(ROW(),COLUMN())))</formula>
    </cfRule>
  </conditionalFormatting>
  <conditionalFormatting sqref="BC14:BD14">
    <cfRule type="expression" dxfId="0" priority="270">
      <formula>INDIRECT(ADDRESS(ROW(),COLUMN()))=TRUNC(INDIRECT(ADDRESS(ROW(),COLUMN())))</formula>
    </cfRule>
  </conditionalFormatting>
  <dataValidations count="10">
    <dataValidation type="decimal" allowBlank="1" showInputMessage="1" showErrorMessage="1" error="入力可能範囲　32～40" sqref="AX6" xr:uid="{F1A6B024-8008-4479-A0BC-2104B836005F}">
      <formula1>32</formula1>
      <formula2>40</formula2>
    </dataValidation>
    <dataValidation type="list" allowBlank="1" showInputMessage="1" sqref="G22:G60" xr:uid="{0351BE28-6905-4C65-A130-4AD6F577B749}">
      <formula1>"A, B, C, D"</formula1>
    </dataValidation>
    <dataValidation type="list" allowBlank="1" showInputMessage="1" sqref="S25:AW25 S28:AW28 S31:AW31 S34:AW34 S37:AW37 S40:AW40 S43:AW43 S46:AW46 S49:AW49 S52:AW52 S55:AW55 S58:AW58" xr:uid="{054CF7EF-DB2D-483E-8324-774FF2071AB8}">
      <formula1>シフト記号表</formula1>
    </dataValidation>
    <dataValidation type="list" allowBlank="1" showInputMessage="1" sqref="C22:E60" xr:uid="{1C94BA97-D973-4670-A5FF-3504820E6EC8}">
      <formula1>職種</formula1>
    </dataValidation>
    <dataValidation type="list" allowBlank="1" showInputMessage="1" showErrorMessage="1" sqref="BB4:BE4" xr:uid="{58FAC9C9-9D13-4736-ABDD-86E0A8F0808C}">
      <formula1>"予定,実績,予定・実績"</formula1>
    </dataValidation>
    <dataValidation type="list" allowBlank="1" showInputMessage="1" showErrorMessage="1" sqref="S22:AW22" xr:uid="{42DBA50E-F2FA-4D56-B844-3CEA8B0C458D}">
      <formula1>シフト記号表</formula1>
    </dataValidation>
    <dataValidation type="list" allowBlank="1" showInputMessage="1" showErrorMessage="1" sqref="AC3" xr:uid="{A2065FD8-C19F-4D57-B4C9-D576EA05C181}">
      <formula1>#REF!</formula1>
    </dataValidation>
    <dataValidation type="list" allowBlank="1" showInputMessage="1" showErrorMessage="1" sqref="BB3:BE3" xr:uid="{E6DE99A2-08F9-4368-9ADD-BDE4499DDFA6}">
      <formula1>"４週,暦月"</formula1>
    </dataValidation>
    <dataValidation type="list" errorStyle="warning" allowBlank="1" showInputMessage="1" error="リストにない場合のみ、入力してください。" sqref="H22:K60" xr:uid="{1BE656B3-3804-4960-A9EB-BDED77972479}">
      <formula1>INDIRECT(C22)</formula1>
    </dataValidation>
    <dataValidation type="list" allowBlank="1" showInputMessage="1" sqref="AP1:BE1" xr:uid="{D16383D8-1E01-43D7-837D-9B8B7E4C95A9}">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D230-50C3-4BA8-8DC8-20329F41ADB5}">
  <sheetPr>
    <pageSetUpPr fitToPage="1"/>
  </sheetPr>
  <dimension ref="B1:U40"/>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3.37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50.625" style="46" customWidth="1"/>
    <col min="22" max="16384" width="9" style="46"/>
  </cols>
  <sheetData>
    <row r="1" spans="2:21" x14ac:dyDescent="0.4">
      <c r="B1" s="44" t="s">
        <v>31</v>
      </c>
    </row>
    <row r="2" spans="2:21" x14ac:dyDescent="0.4">
      <c r="B2" s="47" t="s">
        <v>32</v>
      </c>
      <c r="E2" s="48"/>
      <c r="I2" s="49"/>
    </row>
    <row r="3" spans="2:21" x14ac:dyDescent="0.4">
      <c r="B3" s="49" t="s">
        <v>161</v>
      </c>
      <c r="E3" s="48" t="s">
        <v>162</v>
      </c>
      <c r="I3" s="49"/>
    </row>
    <row r="4" spans="2:21" x14ac:dyDescent="0.4">
      <c r="B4" s="47"/>
      <c r="E4" s="420" t="s">
        <v>33</v>
      </c>
      <c r="F4" s="420"/>
      <c r="G4" s="420"/>
      <c r="H4" s="420"/>
      <c r="I4" s="420"/>
      <c r="J4" s="420"/>
      <c r="K4" s="420"/>
      <c r="M4" s="420" t="s">
        <v>164</v>
      </c>
      <c r="N4" s="420"/>
      <c r="O4" s="420"/>
      <c r="P4" s="420"/>
      <c r="Q4" s="420"/>
      <c r="R4" s="420"/>
      <c r="S4" s="420"/>
      <c r="U4" s="420" t="s">
        <v>92</v>
      </c>
    </row>
    <row r="5" spans="2:21" x14ac:dyDescent="0.4">
      <c r="B5" s="45" t="s">
        <v>19</v>
      </c>
      <c r="C5" s="45" t="s">
        <v>4</v>
      </c>
      <c r="E5" s="45" t="s">
        <v>93</v>
      </c>
      <c r="F5" s="45"/>
      <c r="G5" s="45" t="s">
        <v>94</v>
      </c>
      <c r="I5" s="45" t="s">
        <v>34</v>
      </c>
      <c r="K5" s="45" t="s">
        <v>33</v>
      </c>
      <c r="M5" s="45" t="s">
        <v>165</v>
      </c>
      <c r="O5" s="45" t="s">
        <v>166</v>
      </c>
      <c r="Q5" s="45" t="s">
        <v>34</v>
      </c>
      <c r="S5" s="45" t="s">
        <v>33</v>
      </c>
      <c r="U5" s="420"/>
    </row>
    <row r="6" spans="2:21" x14ac:dyDescent="0.4">
      <c r="B6" s="45">
        <v>1</v>
      </c>
      <c r="C6" s="51" t="s">
        <v>37</v>
      </c>
      <c r="D6" s="45" t="s">
        <v>16</v>
      </c>
      <c r="E6" s="53">
        <v>0.375</v>
      </c>
      <c r="F6" s="45" t="s">
        <v>17</v>
      </c>
      <c r="G6" s="53">
        <v>0.75</v>
      </c>
      <c r="H6" s="46" t="s">
        <v>36</v>
      </c>
      <c r="I6" s="53">
        <v>4.1666666666666664E-2</v>
      </c>
      <c r="J6" s="46" t="s">
        <v>28</v>
      </c>
      <c r="K6" s="56">
        <f t="shared" ref="K6:K8" si="0">(G6-E6-I6)*24</f>
        <v>8</v>
      </c>
      <c r="M6" s="53">
        <v>0.39583333333333331</v>
      </c>
      <c r="N6" s="45" t="s">
        <v>17</v>
      </c>
      <c r="O6" s="53">
        <v>0.6875</v>
      </c>
      <c r="P6" s="46" t="s">
        <v>36</v>
      </c>
      <c r="Q6" s="53">
        <v>4.1666666666666664E-2</v>
      </c>
      <c r="R6" s="46" t="s">
        <v>28</v>
      </c>
      <c r="S6" s="56">
        <f>(O6-M6-Q6)*24</f>
        <v>6</v>
      </c>
      <c r="U6" s="57"/>
    </row>
    <row r="7" spans="2:21" x14ac:dyDescent="0.4">
      <c r="B7" s="45">
        <v>2</v>
      </c>
      <c r="C7" s="51" t="s">
        <v>38</v>
      </c>
      <c r="D7" s="45" t="s">
        <v>16</v>
      </c>
      <c r="E7" s="53"/>
      <c r="F7" s="45" t="s">
        <v>17</v>
      </c>
      <c r="G7" s="53"/>
      <c r="H7" s="46" t="s">
        <v>36</v>
      </c>
      <c r="I7" s="53">
        <v>0</v>
      </c>
      <c r="J7" s="46" t="s">
        <v>28</v>
      </c>
      <c r="K7" s="56">
        <f t="shared" si="0"/>
        <v>0</v>
      </c>
      <c r="M7" s="53"/>
      <c r="N7" s="45" t="s">
        <v>17</v>
      </c>
      <c r="O7" s="53"/>
      <c r="P7" s="46" t="s">
        <v>36</v>
      </c>
      <c r="Q7" s="53">
        <v>0</v>
      </c>
      <c r="R7" s="46" t="s">
        <v>28</v>
      </c>
      <c r="S7" s="56">
        <f t="shared" ref="S7:S25" si="1">(O7-M7-Q7)*24</f>
        <v>0</v>
      </c>
      <c r="U7" s="57"/>
    </row>
    <row r="8" spans="2:21" x14ac:dyDescent="0.4">
      <c r="B8" s="45">
        <v>3</v>
      </c>
      <c r="C8" s="51" t="s">
        <v>39</v>
      </c>
      <c r="D8" s="45" t="s">
        <v>16</v>
      </c>
      <c r="E8" s="53"/>
      <c r="F8" s="45" t="s">
        <v>17</v>
      </c>
      <c r="G8" s="53"/>
      <c r="H8" s="46" t="s">
        <v>36</v>
      </c>
      <c r="I8" s="53">
        <v>0</v>
      </c>
      <c r="J8" s="46" t="s">
        <v>28</v>
      </c>
      <c r="K8" s="56">
        <f t="shared" si="0"/>
        <v>0</v>
      </c>
      <c r="M8" s="53"/>
      <c r="N8" s="45" t="s">
        <v>17</v>
      </c>
      <c r="O8" s="53"/>
      <c r="P8" s="46" t="s">
        <v>36</v>
      </c>
      <c r="Q8" s="53">
        <v>0</v>
      </c>
      <c r="R8" s="46" t="s">
        <v>28</v>
      </c>
      <c r="S8" s="56">
        <f t="shared" si="1"/>
        <v>0</v>
      </c>
      <c r="U8" s="57"/>
    </row>
    <row r="9" spans="2:21" x14ac:dyDescent="0.4">
      <c r="B9" s="45">
        <v>4</v>
      </c>
      <c r="C9" s="51" t="s">
        <v>40</v>
      </c>
      <c r="D9" s="45" t="s">
        <v>16</v>
      </c>
      <c r="E9" s="53"/>
      <c r="F9" s="45" t="s">
        <v>17</v>
      </c>
      <c r="G9" s="53"/>
      <c r="H9" s="46" t="s">
        <v>36</v>
      </c>
      <c r="I9" s="53">
        <v>0</v>
      </c>
      <c r="J9" s="46" t="s">
        <v>28</v>
      </c>
      <c r="K9" s="56">
        <f>(G9-E9-I9)*24</f>
        <v>0</v>
      </c>
      <c r="M9" s="53"/>
      <c r="N9" s="45" t="s">
        <v>17</v>
      </c>
      <c r="O9" s="53"/>
      <c r="P9" s="46" t="s">
        <v>36</v>
      </c>
      <c r="Q9" s="53">
        <v>0</v>
      </c>
      <c r="R9" s="46" t="s">
        <v>28</v>
      </c>
      <c r="S9" s="56">
        <f t="shared" si="1"/>
        <v>0</v>
      </c>
      <c r="U9" s="57"/>
    </row>
    <row r="10" spans="2:21" x14ac:dyDescent="0.4">
      <c r="B10" s="45">
        <v>5</v>
      </c>
      <c r="C10" s="51" t="s">
        <v>41</v>
      </c>
      <c r="D10" s="45" t="s">
        <v>16</v>
      </c>
      <c r="E10" s="53"/>
      <c r="F10" s="45" t="s">
        <v>17</v>
      </c>
      <c r="G10" s="53"/>
      <c r="H10" s="46" t="s">
        <v>36</v>
      </c>
      <c r="I10" s="53">
        <v>0</v>
      </c>
      <c r="J10" s="46" t="s">
        <v>28</v>
      </c>
      <c r="K10" s="56">
        <f>(G10-E10-I10)*24</f>
        <v>0</v>
      </c>
      <c r="M10" s="53"/>
      <c r="N10" s="45" t="s">
        <v>17</v>
      </c>
      <c r="O10" s="53"/>
      <c r="P10" s="46" t="s">
        <v>36</v>
      </c>
      <c r="Q10" s="53">
        <v>0</v>
      </c>
      <c r="R10" s="46" t="s">
        <v>28</v>
      </c>
      <c r="S10" s="56">
        <f t="shared" si="1"/>
        <v>0</v>
      </c>
      <c r="U10" s="57"/>
    </row>
    <row r="11" spans="2:21" x14ac:dyDescent="0.4">
      <c r="B11" s="45">
        <v>6</v>
      </c>
      <c r="C11" s="51" t="s">
        <v>42</v>
      </c>
      <c r="D11" s="45" t="s">
        <v>16</v>
      </c>
      <c r="E11" s="53"/>
      <c r="F11" s="45" t="s">
        <v>17</v>
      </c>
      <c r="G11" s="53"/>
      <c r="H11" s="46" t="s">
        <v>36</v>
      </c>
      <c r="I11" s="53">
        <v>0</v>
      </c>
      <c r="J11" s="46" t="s">
        <v>28</v>
      </c>
      <c r="K11" s="56">
        <f t="shared" ref="K11:K25" si="2">(G11-E11-I11)*24</f>
        <v>0</v>
      </c>
      <c r="M11" s="53"/>
      <c r="N11" s="45" t="s">
        <v>17</v>
      </c>
      <c r="O11" s="53"/>
      <c r="P11" s="46" t="s">
        <v>36</v>
      </c>
      <c r="Q11" s="53">
        <v>0</v>
      </c>
      <c r="R11" s="46" t="s">
        <v>28</v>
      </c>
      <c r="S11" s="56">
        <f t="shared" si="1"/>
        <v>0</v>
      </c>
      <c r="U11" s="57"/>
    </row>
    <row r="12" spans="2:21" x14ac:dyDescent="0.4">
      <c r="B12" s="45">
        <v>7</v>
      </c>
      <c r="C12" s="51" t="s">
        <v>43</v>
      </c>
      <c r="D12" s="45" t="s">
        <v>16</v>
      </c>
      <c r="E12" s="53"/>
      <c r="F12" s="45" t="s">
        <v>17</v>
      </c>
      <c r="G12" s="53"/>
      <c r="H12" s="46" t="s">
        <v>36</v>
      </c>
      <c r="I12" s="53">
        <v>0</v>
      </c>
      <c r="J12" s="46" t="s">
        <v>28</v>
      </c>
      <c r="K12" s="56">
        <f t="shared" si="2"/>
        <v>0</v>
      </c>
      <c r="M12" s="53"/>
      <c r="N12" s="45" t="s">
        <v>17</v>
      </c>
      <c r="O12" s="53"/>
      <c r="P12" s="46" t="s">
        <v>36</v>
      </c>
      <c r="Q12" s="53">
        <v>0</v>
      </c>
      <c r="R12" s="46" t="s">
        <v>28</v>
      </c>
      <c r="S12" s="56">
        <f t="shared" si="1"/>
        <v>0</v>
      </c>
      <c r="U12" s="57"/>
    </row>
    <row r="13" spans="2:21" x14ac:dyDescent="0.4">
      <c r="B13" s="45">
        <v>8</v>
      </c>
      <c r="C13" s="51" t="s">
        <v>44</v>
      </c>
      <c r="D13" s="45" t="s">
        <v>16</v>
      </c>
      <c r="E13" s="53"/>
      <c r="F13" s="45" t="s">
        <v>17</v>
      </c>
      <c r="G13" s="53"/>
      <c r="H13" s="46" t="s">
        <v>36</v>
      </c>
      <c r="I13" s="53">
        <v>0</v>
      </c>
      <c r="J13" s="46" t="s">
        <v>28</v>
      </c>
      <c r="K13" s="56">
        <f t="shared" si="2"/>
        <v>0</v>
      </c>
      <c r="M13" s="53"/>
      <c r="N13" s="45" t="s">
        <v>17</v>
      </c>
      <c r="O13" s="53"/>
      <c r="P13" s="46" t="s">
        <v>36</v>
      </c>
      <c r="Q13" s="53">
        <v>0</v>
      </c>
      <c r="R13" s="46" t="s">
        <v>28</v>
      </c>
      <c r="S13" s="56">
        <f t="shared" si="1"/>
        <v>0</v>
      </c>
      <c r="U13" s="57"/>
    </row>
    <row r="14" spans="2:21" x14ac:dyDescent="0.4">
      <c r="B14" s="45">
        <v>9</v>
      </c>
      <c r="C14" s="51" t="s">
        <v>45</v>
      </c>
      <c r="D14" s="45" t="s">
        <v>16</v>
      </c>
      <c r="E14" s="53"/>
      <c r="F14" s="45" t="s">
        <v>17</v>
      </c>
      <c r="G14" s="53"/>
      <c r="H14" s="46" t="s">
        <v>36</v>
      </c>
      <c r="I14" s="53">
        <v>0</v>
      </c>
      <c r="J14" s="46" t="s">
        <v>28</v>
      </c>
      <c r="K14" s="56">
        <f t="shared" si="2"/>
        <v>0</v>
      </c>
      <c r="M14" s="53"/>
      <c r="N14" s="45" t="s">
        <v>17</v>
      </c>
      <c r="O14" s="53"/>
      <c r="P14" s="46" t="s">
        <v>36</v>
      </c>
      <c r="Q14" s="53">
        <v>0</v>
      </c>
      <c r="R14" s="46" t="s">
        <v>28</v>
      </c>
      <c r="S14" s="56">
        <f t="shared" si="1"/>
        <v>0</v>
      </c>
      <c r="U14" s="57"/>
    </row>
    <row r="15" spans="2:21" x14ac:dyDescent="0.4">
      <c r="B15" s="45">
        <v>10</v>
      </c>
      <c r="C15" s="51" t="s">
        <v>46</v>
      </c>
      <c r="D15" s="45" t="s">
        <v>16</v>
      </c>
      <c r="E15" s="53"/>
      <c r="F15" s="45" t="s">
        <v>17</v>
      </c>
      <c r="G15" s="53"/>
      <c r="H15" s="46" t="s">
        <v>36</v>
      </c>
      <c r="I15" s="53">
        <v>0</v>
      </c>
      <c r="J15" s="46" t="s">
        <v>28</v>
      </c>
      <c r="K15" s="56">
        <f t="shared" si="2"/>
        <v>0</v>
      </c>
      <c r="M15" s="53"/>
      <c r="N15" s="45" t="s">
        <v>17</v>
      </c>
      <c r="O15" s="53"/>
      <c r="P15" s="46" t="s">
        <v>36</v>
      </c>
      <c r="Q15" s="53">
        <v>0</v>
      </c>
      <c r="R15" s="46" t="s">
        <v>28</v>
      </c>
      <c r="S15" s="56">
        <f t="shared" si="1"/>
        <v>0</v>
      </c>
      <c r="U15" s="57"/>
    </row>
    <row r="16" spans="2:21" x14ac:dyDescent="0.4">
      <c r="B16" s="45">
        <v>11</v>
      </c>
      <c r="C16" s="51" t="s">
        <v>47</v>
      </c>
      <c r="D16" s="45" t="s">
        <v>16</v>
      </c>
      <c r="E16" s="53"/>
      <c r="F16" s="45" t="s">
        <v>17</v>
      </c>
      <c r="G16" s="53"/>
      <c r="H16" s="46" t="s">
        <v>36</v>
      </c>
      <c r="I16" s="53">
        <v>0</v>
      </c>
      <c r="J16" s="46" t="s">
        <v>28</v>
      </c>
      <c r="K16" s="56">
        <f t="shared" si="2"/>
        <v>0</v>
      </c>
      <c r="M16" s="53"/>
      <c r="N16" s="45" t="s">
        <v>17</v>
      </c>
      <c r="O16" s="53"/>
      <c r="P16" s="46" t="s">
        <v>36</v>
      </c>
      <c r="Q16" s="53">
        <v>0</v>
      </c>
      <c r="R16" s="46" t="s">
        <v>28</v>
      </c>
      <c r="S16" s="56">
        <f t="shared" si="1"/>
        <v>0</v>
      </c>
      <c r="U16" s="57"/>
    </row>
    <row r="17" spans="2:21" x14ac:dyDescent="0.4">
      <c r="B17" s="45">
        <v>12</v>
      </c>
      <c r="C17" s="51" t="s">
        <v>48</v>
      </c>
      <c r="D17" s="45" t="s">
        <v>16</v>
      </c>
      <c r="E17" s="53"/>
      <c r="F17" s="45" t="s">
        <v>17</v>
      </c>
      <c r="G17" s="53"/>
      <c r="H17" s="46" t="s">
        <v>36</v>
      </c>
      <c r="I17" s="53">
        <v>0</v>
      </c>
      <c r="J17" s="46" t="s">
        <v>28</v>
      </c>
      <c r="K17" s="56">
        <f t="shared" si="2"/>
        <v>0</v>
      </c>
      <c r="M17" s="53"/>
      <c r="N17" s="45" t="s">
        <v>17</v>
      </c>
      <c r="O17" s="53"/>
      <c r="P17" s="46" t="s">
        <v>36</v>
      </c>
      <c r="Q17" s="53">
        <v>0</v>
      </c>
      <c r="R17" s="46" t="s">
        <v>28</v>
      </c>
      <c r="S17" s="56">
        <f t="shared" si="1"/>
        <v>0</v>
      </c>
      <c r="U17" s="57"/>
    </row>
    <row r="18" spans="2:21" x14ac:dyDescent="0.4">
      <c r="B18" s="45">
        <v>13</v>
      </c>
      <c r="C18" s="51" t="s">
        <v>49</v>
      </c>
      <c r="D18" s="45" t="s">
        <v>16</v>
      </c>
      <c r="E18" s="53"/>
      <c r="F18" s="45" t="s">
        <v>17</v>
      </c>
      <c r="G18" s="53"/>
      <c r="H18" s="46" t="s">
        <v>36</v>
      </c>
      <c r="I18" s="53">
        <v>0</v>
      </c>
      <c r="J18" s="46" t="s">
        <v>28</v>
      </c>
      <c r="K18" s="56">
        <f t="shared" si="2"/>
        <v>0</v>
      </c>
      <c r="M18" s="53"/>
      <c r="N18" s="45" t="s">
        <v>17</v>
      </c>
      <c r="O18" s="53"/>
      <c r="P18" s="46" t="s">
        <v>36</v>
      </c>
      <c r="Q18" s="53">
        <v>0</v>
      </c>
      <c r="R18" s="46" t="s">
        <v>28</v>
      </c>
      <c r="S18" s="56">
        <f t="shared" si="1"/>
        <v>0</v>
      </c>
      <c r="U18" s="57"/>
    </row>
    <row r="19" spans="2:21" x14ac:dyDescent="0.4">
      <c r="B19" s="45">
        <v>14</v>
      </c>
      <c r="C19" s="51" t="s">
        <v>50</v>
      </c>
      <c r="D19" s="45" t="s">
        <v>16</v>
      </c>
      <c r="E19" s="53"/>
      <c r="F19" s="45" t="s">
        <v>17</v>
      </c>
      <c r="G19" s="53"/>
      <c r="H19" s="46" t="s">
        <v>36</v>
      </c>
      <c r="I19" s="53">
        <v>0</v>
      </c>
      <c r="J19" s="46" t="s">
        <v>28</v>
      </c>
      <c r="K19" s="56">
        <f t="shared" si="2"/>
        <v>0</v>
      </c>
      <c r="M19" s="53"/>
      <c r="N19" s="45" t="s">
        <v>17</v>
      </c>
      <c r="O19" s="53"/>
      <c r="P19" s="46" t="s">
        <v>36</v>
      </c>
      <c r="Q19" s="53">
        <v>0</v>
      </c>
      <c r="R19" s="46" t="s">
        <v>28</v>
      </c>
      <c r="S19" s="56">
        <f t="shared" si="1"/>
        <v>0</v>
      </c>
      <c r="U19" s="57"/>
    </row>
    <row r="20" spans="2:21" x14ac:dyDescent="0.4">
      <c r="B20" s="45">
        <v>15</v>
      </c>
      <c r="C20" s="51" t="s">
        <v>51</v>
      </c>
      <c r="D20" s="45" t="s">
        <v>16</v>
      </c>
      <c r="E20" s="53"/>
      <c r="F20" s="45" t="s">
        <v>17</v>
      </c>
      <c r="G20" s="53"/>
      <c r="H20" s="46" t="s">
        <v>36</v>
      </c>
      <c r="I20" s="53">
        <v>0</v>
      </c>
      <c r="J20" s="46" t="s">
        <v>28</v>
      </c>
      <c r="K20" s="193">
        <f t="shared" si="2"/>
        <v>0</v>
      </c>
      <c r="M20" s="53"/>
      <c r="N20" s="45" t="s">
        <v>17</v>
      </c>
      <c r="O20" s="53"/>
      <c r="P20" s="46" t="s">
        <v>36</v>
      </c>
      <c r="Q20" s="53">
        <v>0</v>
      </c>
      <c r="R20" s="46" t="s">
        <v>28</v>
      </c>
      <c r="S20" s="56">
        <f t="shared" si="1"/>
        <v>0</v>
      </c>
      <c r="U20" s="57"/>
    </row>
    <row r="21" spans="2:21" x14ac:dyDescent="0.4">
      <c r="B21" s="45">
        <v>16</v>
      </c>
      <c r="C21" s="51" t="s">
        <v>52</v>
      </c>
      <c r="D21" s="45" t="s">
        <v>16</v>
      </c>
      <c r="E21" s="53"/>
      <c r="F21" s="45" t="s">
        <v>17</v>
      </c>
      <c r="G21" s="53"/>
      <c r="H21" s="46" t="s">
        <v>36</v>
      </c>
      <c r="I21" s="53">
        <v>0</v>
      </c>
      <c r="J21" s="46" t="s">
        <v>28</v>
      </c>
      <c r="K21" s="56">
        <f t="shared" si="2"/>
        <v>0</v>
      </c>
      <c r="M21" s="53"/>
      <c r="N21" s="45" t="s">
        <v>17</v>
      </c>
      <c r="O21" s="53"/>
      <c r="P21" s="46" t="s">
        <v>36</v>
      </c>
      <c r="Q21" s="53">
        <v>0</v>
      </c>
      <c r="R21" s="46" t="s">
        <v>28</v>
      </c>
      <c r="S21" s="56">
        <f t="shared" si="1"/>
        <v>0</v>
      </c>
      <c r="U21" s="57"/>
    </row>
    <row r="22" spans="2:21" x14ac:dyDescent="0.4">
      <c r="B22" s="45">
        <v>17</v>
      </c>
      <c r="C22" s="51" t="s">
        <v>53</v>
      </c>
      <c r="D22" s="45" t="s">
        <v>16</v>
      </c>
      <c r="E22" s="53"/>
      <c r="F22" s="45" t="s">
        <v>17</v>
      </c>
      <c r="G22" s="53"/>
      <c r="H22" s="46" t="s">
        <v>36</v>
      </c>
      <c r="I22" s="53">
        <v>0</v>
      </c>
      <c r="J22" s="46" t="s">
        <v>28</v>
      </c>
      <c r="K22" s="56">
        <f t="shared" si="2"/>
        <v>0</v>
      </c>
      <c r="M22" s="53"/>
      <c r="N22" s="45" t="s">
        <v>17</v>
      </c>
      <c r="O22" s="53"/>
      <c r="P22" s="46" t="s">
        <v>36</v>
      </c>
      <c r="Q22" s="53">
        <v>0</v>
      </c>
      <c r="R22" s="46" t="s">
        <v>28</v>
      </c>
      <c r="S22" s="56">
        <f t="shared" si="1"/>
        <v>0</v>
      </c>
      <c r="U22" s="57"/>
    </row>
    <row r="23" spans="2:21" x14ac:dyDescent="0.4">
      <c r="B23" s="45">
        <v>18</v>
      </c>
      <c r="C23" s="51" t="s">
        <v>54</v>
      </c>
      <c r="D23" s="45" t="s">
        <v>16</v>
      </c>
      <c r="E23" s="53"/>
      <c r="F23" s="45" t="s">
        <v>17</v>
      </c>
      <c r="G23" s="53"/>
      <c r="H23" s="46" t="s">
        <v>36</v>
      </c>
      <c r="I23" s="53">
        <v>0</v>
      </c>
      <c r="J23" s="46" t="s">
        <v>28</v>
      </c>
      <c r="K23" s="56">
        <f t="shared" si="2"/>
        <v>0</v>
      </c>
      <c r="M23" s="53"/>
      <c r="N23" s="45" t="s">
        <v>17</v>
      </c>
      <c r="O23" s="53"/>
      <c r="P23" s="46" t="s">
        <v>36</v>
      </c>
      <c r="Q23" s="53">
        <v>0</v>
      </c>
      <c r="R23" s="46" t="s">
        <v>28</v>
      </c>
      <c r="S23" s="56">
        <f t="shared" si="1"/>
        <v>0</v>
      </c>
      <c r="U23" s="57"/>
    </row>
    <row r="24" spans="2:21" x14ac:dyDescent="0.4">
      <c r="B24" s="45">
        <v>19</v>
      </c>
      <c r="C24" s="51" t="s">
        <v>55</v>
      </c>
      <c r="D24" s="45" t="s">
        <v>16</v>
      </c>
      <c r="E24" s="53"/>
      <c r="F24" s="45" t="s">
        <v>17</v>
      </c>
      <c r="G24" s="53"/>
      <c r="H24" s="46" t="s">
        <v>36</v>
      </c>
      <c r="I24" s="53">
        <v>0</v>
      </c>
      <c r="J24" s="46" t="s">
        <v>28</v>
      </c>
      <c r="K24" s="56">
        <f t="shared" si="2"/>
        <v>0</v>
      </c>
      <c r="M24" s="53"/>
      <c r="N24" s="45" t="s">
        <v>17</v>
      </c>
      <c r="O24" s="53"/>
      <c r="P24" s="46" t="s">
        <v>36</v>
      </c>
      <c r="Q24" s="53">
        <v>0</v>
      </c>
      <c r="R24" s="46" t="s">
        <v>28</v>
      </c>
      <c r="S24" s="56">
        <f t="shared" si="1"/>
        <v>0</v>
      </c>
      <c r="U24" s="57"/>
    </row>
    <row r="25" spans="2:21" x14ac:dyDescent="0.4">
      <c r="B25" s="45">
        <v>20</v>
      </c>
      <c r="C25" s="51" t="s">
        <v>56</v>
      </c>
      <c r="D25" s="45" t="s">
        <v>16</v>
      </c>
      <c r="E25" s="53"/>
      <c r="F25" s="45" t="s">
        <v>17</v>
      </c>
      <c r="G25" s="53"/>
      <c r="H25" s="46" t="s">
        <v>36</v>
      </c>
      <c r="I25" s="53">
        <v>0</v>
      </c>
      <c r="J25" s="46" t="s">
        <v>28</v>
      </c>
      <c r="K25" s="56">
        <f t="shared" si="2"/>
        <v>0</v>
      </c>
      <c r="M25" s="53"/>
      <c r="N25" s="45" t="s">
        <v>17</v>
      </c>
      <c r="O25" s="53"/>
      <c r="P25" s="46" t="s">
        <v>36</v>
      </c>
      <c r="Q25" s="53">
        <v>0</v>
      </c>
      <c r="R25" s="46" t="s">
        <v>28</v>
      </c>
      <c r="S25" s="56">
        <f t="shared" si="1"/>
        <v>0</v>
      </c>
      <c r="U25" s="57"/>
    </row>
    <row r="26" spans="2:21" x14ac:dyDescent="0.4">
      <c r="B26" s="45">
        <v>21</v>
      </c>
      <c r="C26" s="51" t="s">
        <v>57</v>
      </c>
      <c r="D26" s="45" t="s">
        <v>16</v>
      </c>
      <c r="E26" s="194"/>
      <c r="F26" s="45" t="s">
        <v>17</v>
      </c>
      <c r="G26" s="194"/>
      <c r="H26" s="46" t="s">
        <v>36</v>
      </c>
      <c r="I26" s="194"/>
      <c r="J26" s="46" t="s">
        <v>28</v>
      </c>
      <c r="K26" s="51">
        <v>1</v>
      </c>
      <c r="M26" s="56"/>
      <c r="N26" s="45" t="s">
        <v>17</v>
      </c>
      <c r="O26" s="56"/>
      <c r="P26" s="46" t="s">
        <v>36</v>
      </c>
      <c r="Q26" s="194"/>
      <c r="R26" s="46" t="s">
        <v>28</v>
      </c>
      <c r="S26" s="51">
        <v>1</v>
      </c>
      <c r="U26" s="57"/>
    </row>
    <row r="27" spans="2:21" x14ac:dyDescent="0.4">
      <c r="B27" s="45">
        <v>22</v>
      </c>
      <c r="C27" s="51" t="s">
        <v>58</v>
      </c>
      <c r="D27" s="45" t="s">
        <v>16</v>
      </c>
      <c r="E27" s="194"/>
      <c r="F27" s="45" t="s">
        <v>17</v>
      </c>
      <c r="G27" s="194"/>
      <c r="H27" s="46" t="s">
        <v>36</v>
      </c>
      <c r="I27" s="194"/>
      <c r="J27" s="46" t="s">
        <v>28</v>
      </c>
      <c r="K27" s="51">
        <v>2</v>
      </c>
      <c r="M27" s="56"/>
      <c r="N27" s="45" t="s">
        <v>17</v>
      </c>
      <c r="O27" s="56"/>
      <c r="P27" s="46" t="s">
        <v>36</v>
      </c>
      <c r="Q27" s="194"/>
      <c r="R27" s="46" t="s">
        <v>28</v>
      </c>
      <c r="S27" s="51">
        <v>2</v>
      </c>
      <c r="U27" s="57"/>
    </row>
    <row r="28" spans="2:21" x14ac:dyDescent="0.4">
      <c r="B28" s="45">
        <v>23</v>
      </c>
      <c r="C28" s="51" t="s">
        <v>59</v>
      </c>
      <c r="D28" s="45" t="s">
        <v>16</v>
      </c>
      <c r="E28" s="194"/>
      <c r="F28" s="45" t="s">
        <v>17</v>
      </c>
      <c r="G28" s="194"/>
      <c r="H28" s="46" t="s">
        <v>36</v>
      </c>
      <c r="I28" s="194"/>
      <c r="J28" s="46" t="s">
        <v>28</v>
      </c>
      <c r="K28" s="51">
        <v>3</v>
      </c>
      <c r="M28" s="56"/>
      <c r="N28" s="45" t="s">
        <v>17</v>
      </c>
      <c r="O28" s="56"/>
      <c r="P28" s="46" t="s">
        <v>36</v>
      </c>
      <c r="Q28" s="194"/>
      <c r="R28" s="46" t="s">
        <v>28</v>
      </c>
      <c r="S28" s="51">
        <v>3</v>
      </c>
      <c r="U28" s="57"/>
    </row>
    <row r="29" spans="2:21" x14ac:dyDescent="0.4">
      <c r="B29" s="45">
        <v>24</v>
      </c>
      <c r="C29" s="51" t="s">
        <v>60</v>
      </c>
      <c r="D29" s="45" t="s">
        <v>16</v>
      </c>
      <c r="E29" s="194"/>
      <c r="F29" s="45" t="s">
        <v>17</v>
      </c>
      <c r="G29" s="194"/>
      <c r="H29" s="46" t="s">
        <v>36</v>
      </c>
      <c r="I29" s="194"/>
      <c r="J29" s="46" t="s">
        <v>28</v>
      </c>
      <c r="K29" s="51">
        <v>4</v>
      </c>
      <c r="M29" s="56"/>
      <c r="N29" s="45" t="s">
        <v>17</v>
      </c>
      <c r="O29" s="56"/>
      <c r="P29" s="46" t="s">
        <v>36</v>
      </c>
      <c r="Q29" s="194"/>
      <c r="R29" s="46" t="s">
        <v>28</v>
      </c>
      <c r="S29" s="51">
        <v>4</v>
      </c>
      <c r="U29" s="57"/>
    </row>
    <row r="30" spans="2:21" x14ac:dyDescent="0.4">
      <c r="B30" s="45">
        <v>25</v>
      </c>
      <c r="C30" s="51" t="s">
        <v>61</v>
      </c>
      <c r="D30" s="45" t="s">
        <v>16</v>
      </c>
      <c r="E30" s="194"/>
      <c r="F30" s="45" t="s">
        <v>17</v>
      </c>
      <c r="G30" s="194"/>
      <c r="H30" s="46" t="s">
        <v>36</v>
      </c>
      <c r="I30" s="194"/>
      <c r="J30" s="46" t="s">
        <v>28</v>
      </c>
      <c r="K30" s="51">
        <v>4</v>
      </c>
      <c r="M30" s="56"/>
      <c r="N30" s="45" t="s">
        <v>17</v>
      </c>
      <c r="O30" s="56"/>
      <c r="P30" s="46" t="s">
        <v>36</v>
      </c>
      <c r="Q30" s="194"/>
      <c r="R30" s="46" t="s">
        <v>28</v>
      </c>
      <c r="S30" s="51">
        <v>3</v>
      </c>
      <c r="U30" s="57"/>
    </row>
    <row r="31" spans="2:21" x14ac:dyDescent="0.4">
      <c r="B31" s="45">
        <v>26</v>
      </c>
      <c r="C31" s="51" t="s">
        <v>62</v>
      </c>
      <c r="D31" s="45" t="s">
        <v>16</v>
      </c>
      <c r="E31" s="194"/>
      <c r="F31" s="45" t="s">
        <v>17</v>
      </c>
      <c r="G31" s="194"/>
      <c r="H31" s="46" t="s">
        <v>36</v>
      </c>
      <c r="I31" s="194"/>
      <c r="J31" s="46" t="s">
        <v>28</v>
      </c>
      <c r="K31" s="51">
        <v>5</v>
      </c>
      <c r="M31" s="56"/>
      <c r="N31" s="45" t="s">
        <v>17</v>
      </c>
      <c r="O31" s="56"/>
      <c r="P31" s="46" t="s">
        <v>36</v>
      </c>
      <c r="Q31" s="194"/>
      <c r="R31" s="46" t="s">
        <v>28</v>
      </c>
      <c r="S31" s="51">
        <v>5</v>
      </c>
      <c r="U31" s="57"/>
    </row>
    <row r="32" spans="2:21" x14ac:dyDescent="0.4">
      <c r="B32" s="45">
        <v>27</v>
      </c>
      <c r="C32" s="51" t="s">
        <v>167</v>
      </c>
      <c r="D32" s="45" t="s">
        <v>16</v>
      </c>
      <c r="E32" s="194"/>
      <c r="F32" s="45" t="s">
        <v>17</v>
      </c>
      <c r="G32" s="194"/>
      <c r="H32" s="46" t="s">
        <v>36</v>
      </c>
      <c r="I32" s="194"/>
      <c r="J32" s="46" t="s">
        <v>28</v>
      </c>
      <c r="K32" s="51">
        <v>0</v>
      </c>
      <c r="M32" s="56"/>
      <c r="N32" s="45" t="s">
        <v>17</v>
      </c>
      <c r="O32" s="56"/>
      <c r="P32" s="46" t="s">
        <v>36</v>
      </c>
      <c r="Q32" s="194"/>
      <c r="R32" s="46" t="s">
        <v>28</v>
      </c>
      <c r="S32" s="51">
        <v>0</v>
      </c>
      <c r="U32" s="57" t="s">
        <v>168</v>
      </c>
    </row>
    <row r="33" spans="2:21" x14ac:dyDescent="0.4">
      <c r="B33" s="45">
        <v>28</v>
      </c>
      <c r="C33" s="51" t="s">
        <v>35</v>
      </c>
      <c r="D33" s="45" t="s">
        <v>16</v>
      </c>
      <c r="E33" s="194"/>
      <c r="F33" s="45" t="s">
        <v>17</v>
      </c>
      <c r="G33" s="194"/>
      <c r="H33" s="46" t="s">
        <v>36</v>
      </c>
      <c r="I33" s="194"/>
      <c r="J33" s="46" t="s">
        <v>28</v>
      </c>
      <c r="K33" s="51"/>
      <c r="M33" s="56"/>
      <c r="N33" s="45" t="s">
        <v>17</v>
      </c>
      <c r="O33" s="56"/>
      <c r="P33" s="46" t="s">
        <v>36</v>
      </c>
      <c r="Q33" s="194"/>
      <c r="R33" s="46" t="s">
        <v>28</v>
      </c>
      <c r="S33" s="51"/>
      <c r="U33" s="57"/>
    </row>
    <row r="34" spans="2:21" x14ac:dyDescent="0.4">
      <c r="B34" s="45">
        <v>29</v>
      </c>
      <c r="C34" s="51" t="s">
        <v>35</v>
      </c>
      <c r="D34" s="45" t="s">
        <v>16</v>
      </c>
      <c r="E34" s="194"/>
      <c r="F34" s="45" t="s">
        <v>17</v>
      </c>
      <c r="G34" s="194"/>
      <c r="H34" s="46" t="s">
        <v>36</v>
      </c>
      <c r="I34" s="194"/>
      <c r="J34" s="46" t="s">
        <v>28</v>
      </c>
      <c r="K34" s="51"/>
      <c r="M34" s="56"/>
      <c r="N34" s="45" t="s">
        <v>17</v>
      </c>
      <c r="O34" s="56"/>
      <c r="P34" s="46" t="s">
        <v>36</v>
      </c>
      <c r="Q34" s="194"/>
      <c r="R34" s="46" t="s">
        <v>28</v>
      </c>
      <c r="S34" s="51"/>
      <c r="U34" s="57"/>
    </row>
    <row r="35" spans="2:21" x14ac:dyDescent="0.4">
      <c r="B35" s="45">
        <v>30</v>
      </c>
      <c r="C35" s="51" t="s">
        <v>35</v>
      </c>
      <c r="D35" s="45" t="s">
        <v>16</v>
      </c>
      <c r="E35" s="194"/>
      <c r="F35" s="45" t="s">
        <v>17</v>
      </c>
      <c r="G35" s="194"/>
      <c r="H35" s="46" t="s">
        <v>36</v>
      </c>
      <c r="I35" s="194"/>
      <c r="J35" s="46" t="s">
        <v>28</v>
      </c>
      <c r="K35" s="51"/>
      <c r="M35" s="56"/>
      <c r="N35" s="45" t="s">
        <v>17</v>
      </c>
      <c r="O35" s="56"/>
      <c r="P35" s="46" t="s">
        <v>36</v>
      </c>
      <c r="Q35" s="194"/>
      <c r="R35" s="46" t="s">
        <v>28</v>
      </c>
      <c r="S35" s="51"/>
      <c r="U35" s="57"/>
    </row>
    <row r="36" spans="2:21" x14ac:dyDescent="0.4">
      <c r="C36" s="195"/>
    </row>
    <row r="37" spans="2:21" x14ac:dyDescent="0.4">
      <c r="C37" s="46" t="s">
        <v>169</v>
      </c>
    </row>
    <row r="38" spans="2:21" x14ac:dyDescent="0.4">
      <c r="C38" s="46" t="s">
        <v>170</v>
      </c>
    </row>
    <row r="39" spans="2:21" x14ac:dyDescent="0.4">
      <c r="C39" s="46" t="s">
        <v>101</v>
      </c>
    </row>
    <row r="40" spans="2:21" x14ac:dyDescent="0.4">
      <c r="C40" s="46" t="s">
        <v>102</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4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0FBB-92B5-4F7F-8DBF-0ECBD37321F2}">
  <sheetPr>
    <pageSetUpPr fitToPage="1"/>
  </sheetPr>
  <dimension ref="B1:BB65"/>
  <sheetViews>
    <sheetView workbookViewId="0"/>
  </sheetViews>
  <sheetFormatPr defaultColWidth="9" defaultRowHeight="18.75" x14ac:dyDescent="0.4"/>
  <cols>
    <col min="1" max="1" width="1.875" style="16" customWidth="1"/>
    <col min="2" max="3" width="9" style="16"/>
    <col min="4" max="4" width="45.625" style="16" customWidth="1"/>
    <col min="5" max="16384" width="9" style="16"/>
  </cols>
  <sheetData>
    <row r="1" spans="2:11" x14ac:dyDescent="0.4">
      <c r="B1" s="16" t="s">
        <v>71</v>
      </c>
      <c r="D1" s="27"/>
      <c r="E1" s="27"/>
      <c r="F1" s="27"/>
    </row>
    <row r="2" spans="2:11" s="17" customFormat="1" ht="20.25" customHeight="1" x14ac:dyDescent="0.4">
      <c r="B2" s="28" t="s">
        <v>383</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174</v>
      </c>
      <c r="C16" s="28"/>
      <c r="D16" s="27"/>
    </row>
    <row r="17" spans="2:25" s="17" customFormat="1" ht="20.25" customHeight="1" x14ac:dyDescent="0.4">
      <c r="B17" s="28"/>
      <c r="C17" s="28"/>
      <c r="D17" s="27"/>
    </row>
    <row r="18" spans="2:25" s="17" customFormat="1" ht="20.25" customHeight="1" x14ac:dyDescent="0.4">
      <c r="B18" s="27" t="s">
        <v>384</v>
      </c>
      <c r="C18" s="28"/>
      <c r="D18" s="27"/>
    </row>
    <row r="19" spans="2:25" s="17" customFormat="1" ht="20.25" customHeight="1" x14ac:dyDescent="0.4">
      <c r="B19" s="28"/>
      <c r="C19" s="28"/>
      <c r="D19" s="27"/>
    </row>
    <row r="20" spans="2:25" s="17" customFormat="1" ht="17.25" customHeight="1" x14ac:dyDescent="0.4">
      <c r="B20" s="27" t="s">
        <v>176</v>
      </c>
      <c r="C20" s="27"/>
      <c r="D20" s="27"/>
    </row>
    <row r="21" spans="2:25" s="17" customFormat="1" ht="17.25" customHeight="1" x14ac:dyDescent="0.4">
      <c r="B21" s="27" t="s">
        <v>177</v>
      </c>
      <c r="C21" s="27"/>
      <c r="D21" s="27"/>
    </row>
    <row r="22" spans="2:25" s="17" customFormat="1" ht="17.25" customHeight="1" x14ac:dyDescent="0.4">
      <c r="B22" s="27"/>
      <c r="C22" s="27"/>
      <c r="D22" s="27"/>
    </row>
    <row r="23" spans="2:25" s="17" customFormat="1" ht="17.25" customHeight="1" x14ac:dyDescent="0.4">
      <c r="B23" s="27"/>
      <c r="C23" s="18" t="s">
        <v>19</v>
      </c>
      <c r="D23" s="18" t="s">
        <v>3</v>
      </c>
    </row>
    <row r="24" spans="2:25" s="17" customFormat="1" ht="17.25" customHeight="1" x14ac:dyDescent="0.4">
      <c r="B24" s="27"/>
      <c r="C24" s="18">
        <v>1</v>
      </c>
      <c r="D24" s="31" t="s">
        <v>69</v>
      </c>
    </row>
    <row r="25" spans="2:25" s="17" customFormat="1" ht="17.25" customHeight="1" x14ac:dyDescent="0.4">
      <c r="B25" s="27"/>
      <c r="C25" s="18">
        <v>2</v>
      </c>
      <c r="D25" s="31" t="s">
        <v>155</v>
      </c>
    </row>
    <row r="26" spans="2:25" s="17" customFormat="1" ht="17.25" customHeight="1" x14ac:dyDescent="0.4">
      <c r="B26" s="27"/>
      <c r="C26" s="18">
        <v>3</v>
      </c>
      <c r="D26" s="31" t="s">
        <v>154</v>
      </c>
    </row>
    <row r="27" spans="2:25" s="17" customFormat="1" ht="17.25" customHeight="1" x14ac:dyDescent="0.4">
      <c r="B27" s="27"/>
      <c r="C27" s="29"/>
      <c r="D27" s="27"/>
    </row>
    <row r="28" spans="2:25" s="17" customFormat="1" ht="17.25" customHeight="1" x14ac:dyDescent="0.4">
      <c r="B28" s="27" t="s">
        <v>178</v>
      </c>
      <c r="C28" s="27"/>
      <c r="D28" s="27"/>
    </row>
    <row r="29" spans="2:25" s="17" customFormat="1" ht="17.25" customHeight="1" x14ac:dyDescent="0.4">
      <c r="B29" s="27" t="s">
        <v>73</v>
      </c>
      <c r="C29" s="27"/>
      <c r="D29" s="27"/>
    </row>
    <row r="30" spans="2:25" s="17" customFormat="1" ht="17.25" customHeight="1" x14ac:dyDescent="0.4">
      <c r="B30" s="27"/>
      <c r="C30" s="27"/>
      <c r="D30" s="27"/>
      <c r="G30" s="32"/>
      <c r="H30" s="32"/>
      <c r="J30" s="32"/>
      <c r="K30" s="32"/>
      <c r="L30" s="32"/>
      <c r="M30" s="32"/>
      <c r="N30" s="32"/>
      <c r="O30" s="32"/>
      <c r="R30" s="32"/>
      <c r="S30" s="32"/>
      <c r="T30" s="32"/>
      <c r="W30" s="32"/>
      <c r="X30" s="32"/>
      <c r="Y30" s="32"/>
    </row>
    <row r="31" spans="2:25" s="17" customFormat="1" ht="17.25" customHeight="1" x14ac:dyDescent="0.4">
      <c r="B31" s="27"/>
      <c r="C31" s="18" t="s">
        <v>4</v>
      </c>
      <c r="D31" s="18" t="s">
        <v>5</v>
      </c>
      <c r="G31" s="32"/>
      <c r="H31" s="32"/>
      <c r="J31" s="32"/>
      <c r="K31" s="32"/>
      <c r="L31" s="32"/>
      <c r="M31" s="32"/>
      <c r="N31" s="32"/>
      <c r="O31" s="32"/>
      <c r="R31" s="32"/>
      <c r="S31" s="32"/>
      <c r="T31" s="32"/>
      <c r="W31" s="32"/>
      <c r="X31" s="32"/>
      <c r="Y31" s="32"/>
    </row>
    <row r="32" spans="2:25" s="17" customFormat="1" ht="17.25" customHeight="1" x14ac:dyDescent="0.4">
      <c r="B32" s="27"/>
      <c r="C32" s="18" t="s">
        <v>6</v>
      </c>
      <c r="D32" s="31" t="s">
        <v>74</v>
      </c>
      <c r="G32" s="32"/>
      <c r="H32" s="32"/>
      <c r="J32" s="32"/>
      <c r="K32" s="32"/>
      <c r="L32" s="32"/>
      <c r="M32" s="32"/>
      <c r="N32" s="32"/>
      <c r="O32" s="32"/>
      <c r="R32" s="32"/>
      <c r="S32" s="32"/>
      <c r="T32" s="32"/>
      <c r="W32" s="32"/>
      <c r="X32" s="32"/>
      <c r="Y32" s="32"/>
    </row>
    <row r="33" spans="2:51" s="17" customFormat="1" ht="17.25" customHeight="1" x14ac:dyDescent="0.4">
      <c r="B33" s="27"/>
      <c r="C33" s="18" t="s">
        <v>7</v>
      </c>
      <c r="D33" s="31" t="s">
        <v>75</v>
      </c>
      <c r="G33" s="32"/>
      <c r="H33" s="32"/>
      <c r="J33" s="32"/>
      <c r="K33" s="32"/>
      <c r="L33" s="32"/>
      <c r="M33" s="32"/>
      <c r="N33" s="32"/>
      <c r="O33" s="32"/>
      <c r="R33" s="32"/>
      <c r="S33" s="32"/>
      <c r="T33" s="32"/>
      <c r="W33" s="32"/>
      <c r="X33" s="32"/>
      <c r="Y33" s="32"/>
    </row>
    <row r="34" spans="2:51" s="17" customFormat="1" ht="17.25" customHeight="1" x14ac:dyDescent="0.4">
      <c r="B34" s="27"/>
      <c r="C34" s="18" t="s">
        <v>8</v>
      </c>
      <c r="D34" s="31" t="s">
        <v>76</v>
      </c>
      <c r="G34" s="32"/>
      <c r="H34" s="32"/>
      <c r="J34" s="32"/>
      <c r="K34" s="32"/>
      <c r="L34" s="32"/>
      <c r="M34" s="32"/>
      <c r="N34" s="32"/>
      <c r="O34" s="32"/>
      <c r="R34" s="32"/>
      <c r="S34" s="32"/>
      <c r="T34" s="32"/>
      <c r="W34" s="32"/>
      <c r="X34" s="32"/>
      <c r="Y34" s="32"/>
    </row>
    <row r="35" spans="2:51" s="17" customFormat="1" ht="17.25" customHeight="1" x14ac:dyDescent="0.4">
      <c r="B35" s="27"/>
      <c r="C35" s="18" t="s">
        <v>9</v>
      </c>
      <c r="D35" s="31" t="s">
        <v>85</v>
      </c>
      <c r="G35" s="32"/>
      <c r="H35" s="32"/>
      <c r="J35" s="32"/>
      <c r="K35" s="32"/>
      <c r="L35" s="32"/>
      <c r="M35" s="32"/>
      <c r="N35" s="32"/>
      <c r="O35" s="32"/>
      <c r="R35" s="32"/>
      <c r="S35" s="32"/>
      <c r="T35" s="32"/>
      <c r="W35" s="32"/>
      <c r="X35" s="32"/>
      <c r="Y35" s="32"/>
    </row>
    <row r="36" spans="2:51" s="17" customFormat="1" ht="17.25" customHeight="1" x14ac:dyDescent="0.4">
      <c r="B36" s="27"/>
      <c r="C36" s="27"/>
      <c r="D36" s="27"/>
      <c r="G36" s="32"/>
      <c r="H36" s="32"/>
      <c r="J36" s="32"/>
      <c r="K36" s="32"/>
      <c r="L36" s="32"/>
      <c r="M36" s="32"/>
      <c r="N36" s="32"/>
      <c r="O36" s="32"/>
      <c r="R36" s="32"/>
      <c r="S36" s="32"/>
      <c r="T36" s="32"/>
      <c r="W36" s="32"/>
      <c r="X36" s="32"/>
      <c r="Y36" s="32"/>
    </row>
    <row r="37" spans="2:51" s="17" customFormat="1" ht="17.25" customHeight="1" x14ac:dyDescent="0.4">
      <c r="B37" s="27"/>
      <c r="C37" s="33" t="s">
        <v>10</v>
      </c>
      <c r="D37" s="27"/>
      <c r="G37" s="32"/>
      <c r="H37" s="32"/>
      <c r="J37" s="32"/>
      <c r="K37" s="32"/>
      <c r="L37" s="32"/>
      <c r="M37" s="32"/>
      <c r="N37" s="32"/>
      <c r="O37" s="32"/>
      <c r="R37" s="32"/>
      <c r="S37" s="32"/>
      <c r="T37" s="32"/>
      <c r="W37" s="32"/>
      <c r="X37" s="32"/>
      <c r="Y37" s="32"/>
    </row>
    <row r="38" spans="2:51" s="17" customFormat="1" ht="17.25" customHeight="1" x14ac:dyDescent="0.4">
      <c r="C38" s="27" t="s">
        <v>77</v>
      </c>
      <c r="F38" s="33"/>
      <c r="G38" s="32"/>
      <c r="H38" s="32"/>
      <c r="J38" s="32"/>
      <c r="K38" s="32"/>
      <c r="L38" s="32"/>
      <c r="M38" s="32"/>
      <c r="N38" s="32"/>
      <c r="O38" s="32"/>
      <c r="R38" s="32"/>
      <c r="S38" s="32"/>
      <c r="T38" s="32"/>
      <c r="W38" s="32"/>
      <c r="X38" s="32"/>
      <c r="Y38" s="32"/>
    </row>
    <row r="39" spans="2:51" s="17" customFormat="1" ht="17.25" customHeight="1" x14ac:dyDescent="0.4">
      <c r="C39" s="27" t="s">
        <v>86</v>
      </c>
      <c r="F39" s="27"/>
      <c r="G39" s="32"/>
      <c r="H39" s="32"/>
      <c r="J39" s="32"/>
      <c r="K39" s="32"/>
      <c r="L39" s="32"/>
      <c r="M39" s="32"/>
      <c r="N39" s="32"/>
      <c r="O39" s="32"/>
      <c r="R39" s="32"/>
      <c r="S39" s="32"/>
      <c r="T39" s="32"/>
      <c r="W39" s="32"/>
      <c r="X39" s="32"/>
      <c r="Y39" s="32"/>
    </row>
    <row r="40" spans="2:51" s="17" customFormat="1" ht="17.25" customHeight="1" x14ac:dyDescent="0.4">
      <c r="B40" s="27"/>
      <c r="C40" s="27"/>
      <c r="D40" s="27"/>
      <c r="E40" s="33"/>
      <c r="F40" s="32"/>
      <c r="G40" s="32"/>
      <c r="H40" s="32"/>
      <c r="J40" s="32"/>
      <c r="K40" s="32"/>
      <c r="L40" s="32"/>
      <c r="M40" s="32"/>
      <c r="N40" s="32"/>
      <c r="O40" s="32"/>
      <c r="R40" s="32"/>
      <c r="S40" s="32"/>
      <c r="T40" s="32"/>
      <c r="W40" s="32"/>
      <c r="X40" s="32"/>
      <c r="Y40" s="32"/>
    </row>
    <row r="41" spans="2:51" s="17" customFormat="1" ht="17.25" customHeight="1" x14ac:dyDescent="0.4">
      <c r="B41" s="27" t="s">
        <v>179</v>
      </c>
      <c r="C41" s="27"/>
      <c r="D41" s="27"/>
    </row>
    <row r="42" spans="2:51" s="17" customFormat="1" ht="17.25" customHeight="1" x14ac:dyDescent="0.4">
      <c r="B42" s="27" t="s">
        <v>180</v>
      </c>
      <c r="C42" s="27"/>
      <c r="D42" s="27"/>
    </row>
    <row r="43" spans="2:51" s="17" customFormat="1" ht="17.25" customHeight="1" x14ac:dyDescent="0.4">
      <c r="B43" s="34" t="s">
        <v>181</v>
      </c>
      <c r="E43" s="32"/>
      <c r="F43" s="32"/>
      <c r="G43" s="32"/>
      <c r="H43" s="32"/>
      <c r="I43" s="32"/>
      <c r="J43" s="32"/>
      <c r="K43" s="32"/>
      <c r="L43" s="32"/>
      <c r="M43" s="32"/>
      <c r="N43" s="32"/>
      <c r="O43" s="32"/>
      <c r="P43" s="32"/>
      <c r="Q43" s="32"/>
      <c r="R43" s="32"/>
      <c r="S43" s="32"/>
      <c r="T43" s="32"/>
      <c r="U43" s="32"/>
      <c r="Y43" s="32"/>
      <c r="Z43" s="32"/>
      <c r="AA43" s="32"/>
      <c r="AB43" s="32"/>
      <c r="AD43" s="32"/>
      <c r="AE43" s="32"/>
      <c r="AF43" s="32"/>
      <c r="AG43" s="32"/>
      <c r="AH43" s="32"/>
      <c r="AI43" s="35"/>
      <c r="AJ43" s="32"/>
      <c r="AK43" s="32"/>
      <c r="AL43" s="32"/>
      <c r="AM43" s="32"/>
      <c r="AN43" s="32"/>
      <c r="AO43" s="32"/>
      <c r="AP43" s="32"/>
      <c r="AQ43" s="32"/>
      <c r="AR43" s="32"/>
      <c r="AS43" s="32"/>
      <c r="AT43" s="32"/>
      <c r="AU43" s="32"/>
      <c r="AV43" s="32"/>
      <c r="AW43" s="32"/>
      <c r="AX43" s="32"/>
      <c r="AY43" s="35"/>
    </row>
    <row r="44" spans="2:51" s="17" customFormat="1" ht="17.25" customHeight="1" x14ac:dyDescent="0.4"/>
    <row r="45" spans="2:51" s="17" customFormat="1" ht="17.25" customHeight="1" x14ac:dyDescent="0.4">
      <c r="B45" s="27" t="s">
        <v>182</v>
      </c>
      <c r="C45" s="27"/>
    </row>
    <row r="46" spans="2:51" s="17" customFormat="1" ht="17.25" customHeight="1" x14ac:dyDescent="0.4">
      <c r="B46" s="27"/>
      <c r="C46" s="27"/>
    </row>
    <row r="47" spans="2:51" s="17" customFormat="1" ht="17.25" customHeight="1" x14ac:dyDescent="0.4">
      <c r="B47" s="27" t="s">
        <v>183</v>
      </c>
      <c r="C47" s="27"/>
    </row>
    <row r="48" spans="2:51" s="17" customFormat="1" ht="17.25" customHeight="1" x14ac:dyDescent="0.4">
      <c r="B48" s="27" t="s">
        <v>110</v>
      </c>
      <c r="C48" s="27"/>
    </row>
    <row r="49" spans="2:54" s="17" customFormat="1" ht="17.25" customHeight="1" x14ac:dyDescent="0.4">
      <c r="B49" s="27"/>
      <c r="C49" s="27"/>
    </row>
    <row r="50" spans="2:54" s="17" customFormat="1" ht="17.25" customHeight="1" x14ac:dyDescent="0.4">
      <c r="B50" s="27" t="s">
        <v>184</v>
      </c>
      <c r="C50" s="27"/>
    </row>
    <row r="51" spans="2:54" s="17" customFormat="1" ht="17.25" customHeight="1" x14ac:dyDescent="0.4">
      <c r="B51" s="27" t="s">
        <v>78</v>
      </c>
      <c r="C51" s="27"/>
    </row>
    <row r="52" spans="2:54" s="17" customFormat="1" ht="17.25" customHeight="1" x14ac:dyDescent="0.4">
      <c r="B52" s="27"/>
      <c r="C52" s="27"/>
    </row>
    <row r="53" spans="2:54" s="17" customFormat="1" ht="17.25" customHeight="1" x14ac:dyDescent="0.4">
      <c r="B53" s="27" t="s">
        <v>185</v>
      </c>
      <c r="C53" s="27"/>
      <c r="D53" s="27"/>
    </row>
    <row r="54" spans="2:54" s="17" customFormat="1" ht="17.25" customHeight="1" x14ac:dyDescent="0.4">
      <c r="B54" s="27"/>
      <c r="C54" s="27"/>
      <c r="D54" s="27"/>
    </row>
    <row r="55" spans="2:54" s="17" customFormat="1" ht="17.25" customHeight="1" x14ac:dyDescent="0.4">
      <c r="B55" s="17" t="s">
        <v>186</v>
      </c>
      <c r="D55" s="27"/>
    </row>
    <row r="56" spans="2:54" s="17" customFormat="1" ht="17.25" customHeight="1" x14ac:dyDescent="0.4">
      <c r="B56" s="17" t="s">
        <v>79</v>
      </c>
      <c r="D56" s="27"/>
    </row>
    <row r="57" spans="2:54" s="17" customFormat="1" ht="17.25" customHeight="1" x14ac:dyDescent="0.4">
      <c r="B57" s="17" t="s">
        <v>111</v>
      </c>
      <c r="D57" s="27"/>
    </row>
    <row r="58" spans="2:54" s="17" customFormat="1" ht="17.25" customHeight="1" x14ac:dyDescent="0.4"/>
    <row r="59" spans="2:54" s="17" customFormat="1" ht="17.25" customHeight="1" x14ac:dyDescent="0.4">
      <c r="B59" s="17" t="s">
        <v>385</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row>
    <row r="60" spans="2:54" s="17" customFormat="1" ht="17.25" customHeight="1" x14ac:dyDescent="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row>
    <row r="61" spans="2:54" s="17" customFormat="1" ht="17.25" customHeight="1" x14ac:dyDescent="0.4">
      <c r="B61" s="17" t="s">
        <v>188</v>
      </c>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row>
    <row r="62" spans="2:54" s="17" customFormat="1" ht="17.25" customHeight="1" x14ac:dyDescent="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row>
    <row r="63" spans="2:54" s="17" customFormat="1" ht="17.25" customHeight="1" x14ac:dyDescent="0.4">
      <c r="B63" s="17" t="s">
        <v>386</v>
      </c>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row>
    <row r="64" spans="2:54" s="17" customFormat="1" ht="17.25" customHeight="1" x14ac:dyDescent="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ED44-A891-4DA3-B6BD-D19B1566CAC5}">
  <sheetPr>
    <pageSetUpPr fitToPage="1"/>
  </sheetPr>
  <dimension ref="B1:BU80"/>
  <sheetViews>
    <sheetView showGridLines="0" view="pageBreakPreview" zoomScaleNormal="70" zoomScaleSheetLayoutView="100" workbookViewId="0"/>
  </sheetViews>
  <sheetFormatPr defaultColWidth="4.375" defaultRowHeight="20.25" customHeight="1" x14ac:dyDescent="0.4"/>
  <cols>
    <col min="1" max="1" width="1.625" style="1" customWidth="1"/>
    <col min="2" max="5" width="5.75" style="1" customWidth="1"/>
    <col min="6" max="6" width="16.5" style="1" hidden="1" customWidth="1"/>
    <col min="7" max="58" width="5.625" style="1" customWidth="1"/>
    <col min="59" max="16384" width="4.375" style="1"/>
  </cols>
  <sheetData>
    <row r="1" spans="2:64" s="6" customFormat="1" ht="20.25" customHeight="1" x14ac:dyDescent="0.4">
      <c r="C1" s="5" t="s">
        <v>133</v>
      </c>
      <c r="D1" s="5"/>
      <c r="E1" s="5"/>
      <c r="F1" s="5"/>
      <c r="G1" s="5"/>
      <c r="H1" s="7" t="s">
        <v>0</v>
      </c>
      <c r="J1" s="7"/>
      <c r="L1" s="5"/>
      <c r="M1" s="5"/>
      <c r="N1" s="5"/>
      <c r="O1" s="5"/>
      <c r="P1" s="5"/>
      <c r="Q1" s="5"/>
      <c r="R1" s="5"/>
      <c r="AM1" s="134"/>
      <c r="AN1" s="9"/>
      <c r="AO1" s="9" t="s">
        <v>29</v>
      </c>
      <c r="AP1" s="424" t="s">
        <v>134</v>
      </c>
      <c r="AQ1" s="425"/>
      <c r="AR1" s="425"/>
      <c r="AS1" s="425"/>
      <c r="AT1" s="425"/>
      <c r="AU1" s="425"/>
      <c r="AV1" s="425"/>
      <c r="AW1" s="425"/>
      <c r="AX1" s="425"/>
      <c r="AY1" s="425"/>
      <c r="AZ1" s="425"/>
      <c r="BA1" s="425"/>
      <c r="BB1" s="425"/>
      <c r="BC1" s="425"/>
      <c r="BD1" s="425"/>
      <c r="BE1" s="425"/>
      <c r="BF1" s="9" t="s">
        <v>2</v>
      </c>
    </row>
    <row r="2" spans="2:64" s="6" customFormat="1" ht="20.25" customHeight="1" x14ac:dyDescent="0.4">
      <c r="C2" s="5"/>
      <c r="D2" s="5"/>
      <c r="E2" s="5"/>
      <c r="F2" s="5"/>
      <c r="G2" s="5"/>
      <c r="J2" s="7"/>
      <c r="L2" s="5"/>
      <c r="M2" s="5"/>
      <c r="N2" s="5"/>
      <c r="O2" s="5"/>
      <c r="P2" s="5"/>
      <c r="Q2" s="5"/>
      <c r="R2" s="5"/>
      <c r="Y2" s="9" t="s">
        <v>26</v>
      </c>
      <c r="Z2" s="311">
        <v>6</v>
      </c>
      <c r="AA2" s="311"/>
      <c r="AB2" s="9" t="s">
        <v>27</v>
      </c>
      <c r="AC2" s="312">
        <f>IF(Z2=0,"",YEAR(DATE(2018+Z2,1,1)))</f>
        <v>2024</v>
      </c>
      <c r="AD2" s="312"/>
      <c r="AE2" s="8" t="s">
        <v>28</v>
      </c>
      <c r="AF2" s="8" t="s">
        <v>1</v>
      </c>
      <c r="AG2" s="311">
        <v>4</v>
      </c>
      <c r="AH2" s="311"/>
      <c r="AI2" s="8" t="s">
        <v>23</v>
      </c>
      <c r="AM2" s="134"/>
      <c r="AN2" s="9"/>
      <c r="AO2" s="9" t="s">
        <v>30</v>
      </c>
      <c r="AP2" s="311" t="s">
        <v>135</v>
      </c>
      <c r="AQ2" s="311"/>
      <c r="AR2" s="311"/>
      <c r="AS2" s="311"/>
      <c r="AT2" s="311"/>
      <c r="AU2" s="311"/>
      <c r="AV2" s="311"/>
      <c r="AW2" s="311"/>
      <c r="AX2" s="311"/>
      <c r="AY2" s="311"/>
      <c r="AZ2" s="311"/>
      <c r="BA2" s="311"/>
      <c r="BB2" s="311"/>
      <c r="BC2" s="311"/>
      <c r="BD2" s="311"/>
      <c r="BE2" s="311"/>
      <c r="BF2" s="9" t="s">
        <v>2</v>
      </c>
    </row>
    <row r="3" spans="2:64" s="8" customFormat="1" ht="20.25" customHeight="1" x14ac:dyDescent="0.4">
      <c r="G3" s="7"/>
      <c r="J3" s="7"/>
      <c r="L3" s="9"/>
      <c r="M3" s="9"/>
      <c r="N3" s="9"/>
      <c r="O3" s="9"/>
      <c r="P3" s="9"/>
      <c r="Q3" s="9"/>
      <c r="R3" s="9"/>
      <c r="Z3" s="12"/>
      <c r="AA3" s="12"/>
      <c r="AB3" s="12"/>
      <c r="AC3" s="13"/>
      <c r="AD3" s="12"/>
      <c r="BA3" s="14" t="s">
        <v>20</v>
      </c>
      <c r="BB3" s="313" t="s">
        <v>103</v>
      </c>
      <c r="BC3" s="314"/>
      <c r="BD3" s="314"/>
      <c r="BE3" s="315"/>
      <c r="BF3" s="9"/>
    </row>
    <row r="4" spans="2:64" s="8" customFormat="1" ht="18.75" x14ac:dyDescent="0.4">
      <c r="G4" s="7"/>
      <c r="J4" s="7"/>
      <c r="L4" s="9"/>
      <c r="M4" s="9"/>
      <c r="N4" s="9"/>
      <c r="O4" s="9"/>
      <c r="P4" s="9"/>
      <c r="Q4" s="9"/>
      <c r="R4" s="9"/>
      <c r="Z4" s="94"/>
      <c r="AA4" s="94"/>
      <c r="AG4" s="6"/>
      <c r="AH4" s="6"/>
      <c r="AI4" s="6"/>
      <c r="AJ4" s="6"/>
      <c r="AK4" s="6"/>
      <c r="AL4" s="6"/>
      <c r="AM4" s="6"/>
      <c r="AN4" s="6"/>
      <c r="AO4" s="6"/>
      <c r="AP4" s="6"/>
      <c r="AQ4" s="6"/>
      <c r="AR4" s="6"/>
      <c r="AS4" s="6"/>
      <c r="AT4" s="6"/>
      <c r="AU4" s="6"/>
      <c r="AV4" s="6"/>
      <c r="AW4" s="6"/>
      <c r="AX4" s="6"/>
      <c r="AY4" s="6"/>
      <c r="AZ4" s="6"/>
      <c r="BA4" s="14" t="s">
        <v>105</v>
      </c>
      <c r="BB4" s="313" t="s">
        <v>104</v>
      </c>
      <c r="BC4" s="314"/>
      <c r="BD4" s="314"/>
      <c r="BE4" s="315"/>
      <c r="BF4" s="15"/>
    </row>
    <row r="5" spans="2:64" s="8" customFormat="1" ht="6.75" customHeight="1" x14ac:dyDescent="0.4">
      <c r="C5" s="6"/>
      <c r="D5" s="6"/>
      <c r="E5" s="6"/>
      <c r="F5" s="6"/>
      <c r="G5" s="5"/>
      <c r="H5" s="6"/>
      <c r="I5" s="6"/>
      <c r="J5" s="5"/>
      <c r="K5" s="6"/>
      <c r="L5" s="15"/>
      <c r="M5" s="15"/>
      <c r="N5" s="15"/>
      <c r="O5" s="15"/>
      <c r="P5" s="15"/>
      <c r="Q5" s="15"/>
      <c r="R5" s="15"/>
      <c r="S5" s="6"/>
      <c r="T5" s="6"/>
      <c r="U5" s="6"/>
      <c r="V5" s="6"/>
      <c r="W5" s="6"/>
      <c r="X5" s="6"/>
      <c r="Y5" s="6"/>
      <c r="Z5" s="24"/>
      <c r="AA5" s="24"/>
      <c r="AB5" s="6"/>
      <c r="AC5" s="6"/>
      <c r="AD5" s="6"/>
      <c r="AE5" s="6"/>
      <c r="AG5" s="6"/>
      <c r="AH5" s="6"/>
      <c r="AI5" s="6"/>
      <c r="AJ5" s="6"/>
      <c r="AK5" s="6"/>
      <c r="AL5" s="6"/>
      <c r="AM5" s="6"/>
      <c r="AN5" s="6"/>
      <c r="AO5" s="6"/>
      <c r="AP5" s="6"/>
      <c r="AQ5" s="6"/>
      <c r="AR5" s="6"/>
      <c r="AS5" s="6"/>
      <c r="AT5" s="6"/>
      <c r="AU5" s="6"/>
      <c r="AV5" s="6"/>
      <c r="AW5" s="6"/>
      <c r="AX5" s="6"/>
      <c r="AY5" s="6"/>
      <c r="AZ5" s="6"/>
      <c r="BA5" s="6"/>
      <c r="BB5" s="6"/>
      <c r="BC5" s="6"/>
      <c r="BD5" s="6"/>
      <c r="BE5" s="15"/>
      <c r="BF5" s="15"/>
    </row>
    <row r="6" spans="2:64" s="8" customFormat="1" ht="20.25" customHeight="1" x14ac:dyDescent="0.4">
      <c r="C6" s="6"/>
      <c r="D6" s="6"/>
      <c r="E6" s="6"/>
      <c r="F6" s="6"/>
      <c r="G6" s="5"/>
      <c r="H6" s="6"/>
      <c r="I6" s="6"/>
      <c r="J6" s="5"/>
      <c r="K6" s="6"/>
      <c r="L6" s="15"/>
      <c r="M6" s="15"/>
      <c r="N6" s="15"/>
      <c r="O6" s="15"/>
      <c r="P6" s="15"/>
      <c r="Q6" s="15"/>
      <c r="R6" s="15"/>
      <c r="S6" s="6"/>
      <c r="T6" s="6"/>
      <c r="U6" s="6"/>
      <c r="V6" s="6"/>
      <c r="W6" s="6"/>
      <c r="X6" s="6"/>
      <c r="Y6" s="6"/>
      <c r="Z6" s="24"/>
      <c r="AA6" s="24"/>
      <c r="AB6" s="6"/>
      <c r="AC6" s="6"/>
      <c r="AD6" s="6"/>
      <c r="AE6" s="6"/>
      <c r="AG6" s="6"/>
      <c r="AH6" s="6"/>
      <c r="AI6" s="6"/>
      <c r="AJ6" s="6"/>
      <c r="AK6" s="6"/>
      <c r="AL6" s="6" t="s">
        <v>136</v>
      </c>
      <c r="AM6" s="6"/>
      <c r="AN6" s="6"/>
      <c r="AO6" s="6"/>
      <c r="AP6" s="6"/>
      <c r="AQ6" s="6"/>
      <c r="AR6" s="6"/>
      <c r="AS6" s="6"/>
      <c r="AT6" s="21"/>
      <c r="AU6" s="21"/>
      <c r="AV6" s="2"/>
      <c r="AW6" s="6"/>
      <c r="AX6" s="345">
        <v>40</v>
      </c>
      <c r="AY6" s="346"/>
      <c r="AZ6" s="2" t="s">
        <v>21</v>
      </c>
      <c r="BA6" s="6"/>
      <c r="BB6" s="345">
        <v>160</v>
      </c>
      <c r="BC6" s="346"/>
      <c r="BD6" s="2" t="s">
        <v>22</v>
      </c>
      <c r="BE6" s="6"/>
      <c r="BF6" s="15"/>
    </row>
    <row r="7" spans="2:64" s="8" customFormat="1" ht="6.75" customHeight="1" x14ac:dyDescent="0.4">
      <c r="C7" s="6"/>
      <c r="D7" s="6"/>
      <c r="E7" s="6"/>
      <c r="F7" s="6"/>
      <c r="G7" s="5"/>
      <c r="H7" s="6"/>
      <c r="I7" s="6"/>
      <c r="J7" s="5"/>
      <c r="K7" s="6"/>
      <c r="L7" s="15"/>
      <c r="M7" s="15"/>
      <c r="N7" s="15"/>
      <c r="O7" s="15"/>
      <c r="P7" s="15"/>
      <c r="Q7" s="15"/>
      <c r="R7" s="15"/>
      <c r="S7" s="6"/>
      <c r="T7" s="6"/>
      <c r="U7" s="6"/>
      <c r="V7" s="6"/>
      <c r="W7" s="6"/>
      <c r="X7" s="6"/>
      <c r="Y7" s="6"/>
      <c r="Z7" s="24"/>
      <c r="AA7" s="24"/>
      <c r="AB7" s="6"/>
      <c r="AC7" s="6"/>
      <c r="AD7" s="6"/>
      <c r="AE7" s="6"/>
      <c r="AG7" s="6"/>
      <c r="AH7" s="6"/>
      <c r="AI7" s="6"/>
      <c r="AJ7" s="6"/>
      <c r="AK7" s="6"/>
      <c r="AL7" s="6"/>
      <c r="AM7" s="6"/>
      <c r="AN7" s="6"/>
      <c r="AO7" s="6"/>
      <c r="AP7" s="6"/>
      <c r="AQ7" s="6"/>
      <c r="AR7" s="6"/>
      <c r="AS7" s="6"/>
      <c r="AT7" s="6"/>
      <c r="AU7" s="6"/>
      <c r="AV7" s="6"/>
      <c r="AW7" s="6"/>
      <c r="AX7" s="6"/>
      <c r="AY7" s="6"/>
      <c r="AZ7" s="6"/>
      <c r="BA7" s="6"/>
      <c r="BB7" s="6"/>
      <c r="BC7" s="6"/>
      <c r="BD7" s="6"/>
      <c r="BE7" s="15"/>
      <c r="BF7" s="15"/>
    </row>
    <row r="8" spans="2:64" s="8" customFormat="1" ht="20.25" customHeight="1" x14ac:dyDescent="0.4">
      <c r="B8" s="23"/>
      <c r="C8" s="23"/>
      <c r="D8" s="23"/>
      <c r="E8" s="23"/>
      <c r="F8" s="23"/>
      <c r="G8" s="25"/>
      <c r="H8" s="25"/>
      <c r="I8" s="25"/>
      <c r="J8" s="23"/>
      <c r="K8" s="23"/>
      <c r="L8" s="25"/>
      <c r="M8" s="25"/>
      <c r="N8" s="25"/>
      <c r="O8" s="23"/>
      <c r="P8" s="25"/>
      <c r="Q8" s="25"/>
      <c r="R8" s="25"/>
      <c r="S8" s="135"/>
      <c r="T8" s="136"/>
      <c r="U8" s="136"/>
      <c r="V8" s="26"/>
      <c r="Z8" s="24"/>
      <c r="AA8" s="20"/>
      <c r="AB8" s="5"/>
      <c r="AC8" s="24"/>
      <c r="AD8" s="24"/>
      <c r="AE8" s="24"/>
      <c r="AF8" s="94"/>
      <c r="AG8" s="19"/>
      <c r="AH8" s="19"/>
      <c r="AI8" s="19"/>
      <c r="AJ8" s="6"/>
      <c r="AK8" s="15"/>
      <c r="AL8" s="20"/>
      <c r="AM8" s="20"/>
      <c r="AN8" s="5"/>
      <c r="AO8" s="21"/>
      <c r="AP8" s="21"/>
      <c r="AQ8" s="21"/>
      <c r="AR8" s="22"/>
      <c r="AS8" s="22"/>
      <c r="AT8" s="6"/>
      <c r="AU8" s="196"/>
      <c r="AV8" s="196"/>
      <c r="AW8" s="23"/>
      <c r="AX8" s="6"/>
      <c r="AY8" s="6" t="s">
        <v>25</v>
      </c>
      <c r="AZ8" s="6"/>
      <c r="BA8" s="6"/>
      <c r="BB8" s="347">
        <f>DAY(EOMONTH(DATE(AC2,AG2,1),0))</f>
        <v>30</v>
      </c>
      <c r="BC8" s="348"/>
      <c r="BD8" s="6" t="s">
        <v>24</v>
      </c>
      <c r="BE8" s="6"/>
      <c r="BF8" s="6"/>
      <c r="BJ8" s="9"/>
      <c r="BK8" s="9"/>
      <c r="BL8" s="9"/>
    </row>
    <row r="9" spans="2:64" s="8" customFormat="1" ht="6" customHeight="1" x14ac:dyDescent="0.4">
      <c r="B9" s="21"/>
      <c r="C9" s="21"/>
      <c r="D9" s="21"/>
      <c r="E9" s="21"/>
      <c r="F9" s="21"/>
      <c r="G9" s="23"/>
      <c r="H9" s="25"/>
      <c r="I9" s="21"/>
      <c r="J9" s="21"/>
      <c r="K9" s="21"/>
      <c r="L9" s="23"/>
      <c r="M9" s="25"/>
      <c r="N9" s="21"/>
      <c r="O9" s="21"/>
      <c r="P9" s="23"/>
      <c r="Q9" s="21"/>
      <c r="R9" s="21"/>
      <c r="S9" s="21"/>
      <c r="T9" s="21"/>
      <c r="U9" s="21"/>
      <c r="V9" s="21"/>
      <c r="Z9" s="6"/>
      <c r="AA9" s="6"/>
      <c r="AB9" s="6"/>
      <c r="AC9" s="6"/>
      <c r="AD9" s="6"/>
      <c r="AE9" s="6"/>
      <c r="AG9" s="24"/>
      <c r="AH9" s="6"/>
      <c r="AI9" s="6"/>
      <c r="AJ9" s="19"/>
      <c r="AK9" s="6"/>
      <c r="AL9" s="6"/>
      <c r="AM9" s="6"/>
      <c r="AN9" s="6"/>
      <c r="AO9" s="6"/>
      <c r="AP9" s="6"/>
      <c r="AQ9" s="24"/>
      <c r="AR9" s="24"/>
      <c r="AS9" s="24"/>
      <c r="AT9" s="6"/>
      <c r="AU9" s="6"/>
      <c r="AV9" s="6"/>
      <c r="AW9" s="6"/>
      <c r="AX9" s="6"/>
      <c r="AY9" s="6"/>
      <c r="AZ9" s="6"/>
      <c r="BA9" s="6"/>
      <c r="BB9" s="6"/>
      <c r="BC9" s="6"/>
      <c r="BD9" s="6"/>
      <c r="BE9" s="6"/>
      <c r="BF9" s="6"/>
      <c r="BJ9" s="9"/>
      <c r="BK9" s="9"/>
      <c r="BL9" s="9"/>
    </row>
    <row r="10" spans="2:64" s="8" customFormat="1" ht="18.75" x14ac:dyDescent="0.2">
      <c r="B10" s="23"/>
      <c r="C10" s="23"/>
      <c r="D10" s="23"/>
      <c r="E10" s="23"/>
      <c r="F10" s="23"/>
      <c r="G10" s="25"/>
      <c r="H10" s="25"/>
      <c r="I10" s="25"/>
      <c r="J10" s="23"/>
      <c r="K10" s="23"/>
      <c r="L10" s="25"/>
      <c r="M10" s="25"/>
      <c r="N10" s="25"/>
      <c r="O10" s="23"/>
      <c r="P10" s="25"/>
      <c r="Q10" s="25"/>
      <c r="R10" s="25"/>
      <c r="S10" s="135"/>
      <c r="T10" s="136"/>
      <c r="U10" s="136"/>
      <c r="V10" s="26"/>
      <c r="Z10" s="24"/>
      <c r="AA10" s="20"/>
      <c r="AB10" s="5"/>
      <c r="AC10" s="24"/>
      <c r="AD10" s="24"/>
      <c r="AE10" s="24"/>
      <c r="AG10" s="19"/>
      <c r="AH10" s="19"/>
      <c r="AI10" s="19"/>
      <c r="AJ10" s="6"/>
      <c r="AK10" s="15"/>
      <c r="AL10" s="20"/>
      <c r="AM10" s="6"/>
      <c r="AN10" s="6"/>
      <c r="AO10" s="137"/>
      <c r="AP10" s="137"/>
      <c r="AQ10" s="137"/>
      <c r="AR10" s="2"/>
      <c r="AS10" s="24"/>
      <c r="AT10" s="24"/>
      <c r="AU10" s="24"/>
      <c r="AV10" s="6"/>
      <c r="AW10" s="6"/>
      <c r="AX10" s="138"/>
      <c r="AY10" s="138"/>
      <c r="AZ10" s="15" t="s">
        <v>137</v>
      </c>
      <c r="BA10" s="6"/>
      <c r="BB10" s="345">
        <v>1</v>
      </c>
      <c r="BC10" s="422"/>
      <c r="BD10" s="346"/>
      <c r="BE10" s="139" t="s">
        <v>138</v>
      </c>
      <c r="BF10" s="6"/>
      <c r="BJ10" s="9"/>
      <c r="BK10" s="9"/>
      <c r="BL10" s="9"/>
    </row>
    <row r="11" spans="2:64" s="8" customFormat="1" ht="6" customHeight="1" x14ac:dyDescent="0.2">
      <c r="B11" s="21"/>
      <c r="C11" s="21"/>
      <c r="D11" s="21"/>
      <c r="E11" s="21"/>
      <c r="F11" s="12"/>
      <c r="G11" s="21"/>
      <c r="H11" s="21"/>
      <c r="I11" s="21"/>
      <c r="J11" s="21"/>
      <c r="K11" s="23"/>
      <c r="L11" s="25"/>
      <c r="M11" s="21"/>
      <c r="N11" s="21"/>
      <c r="O11" s="23"/>
      <c r="P11" s="21"/>
      <c r="Q11" s="21"/>
      <c r="R11" s="21"/>
      <c r="S11" s="21"/>
      <c r="T11" s="21"/>
      <c r="U11" s="21"/>
      <c r="V11" s="12"/>
      <c r="Z11" s="6"/>
      <c r="AA11" s="6"/>
      <c r="AB11" s="6"/>
      <c r="AC11" s="6"/>
      <c r="AD11" s="6"/>
      <c r="AE11" s="6"/>
      <c r="AG11" s="24"/>
      <c r="AH11" s="19"/>
      <c r="AI11" s="6"/>
      <c r="AJ11" s="19"/>
      <c r="AK11" s="6"/>
      <c r="AL11" s="6"/>
      <c r="AM11" s="6"/>
      <c r="AN11" s="6"/>
      <c r="AO11" s="21"/>
      <c r="AP11" s="21"/>
      <c r="AQ11" s="23"/>
      <c r="AR11" s="140"/>
      <c r="AS11" s="24"/>
      <c r="AT11" s="24"/>
      <c r="AU11" s="24"/>
      <c r="AV11" s="6"/>
      <c r="AW11" s="6"/>
      <c r="AX11" s="138"/>
      <c r="AY11" s="138"/>
      <c r="AZ11" s="6"/>
      <c r="BA11" s="6"/>
      <c r="BB11" s="24"/>
      <c r="BC11" s="24"/>
      <c r="BD11" s="24"/>
      <c r="BE11" s="139"/>
      <c r="BF11" s="6"/>
      <c r="BJ11" s="9"/>
      <c r="BK11" s="9"/>
      <c r="BL11" s="9"/>
    </row>
    <row r="12" spans="2:64" s="8" customFormat="1" ht="20.25" customHeight="1" x14ac:dyDescent="0.2">
      <c r="B12" s="17"/>
      <c r="C12" s="17"/>
      <c r="D12" s="17"/>
      <c r="E12" s="17"/>
      <c r="F12" s="17"/>
      <c r="G12" s="17"/>
      <c r="H12" s="17"/>
      <c r="I12" s="17"/>
      <c r="J12" s="17"/>
      <c r="K12" s="17"/>
      <c r="L12" s="17"/>
      <c r="M12" s="17"/>
      <c r="N12" s="17"/>
      <c r="O12" s="17"/>
      <c r="P12" s="17"/>
      <c r="Q12" s="17"/>
      <c r="R12" s="17"/>
      <c r="S12" s="17"/>
      <c r="T12" s="17"/>
      <c r="U12" s="17"/>
      <c r="V12" s="17"/>
      <c r="Z12" s="23"/>
      <c r="AA12" s="1"/>
      <c r="AB12" s="1"/>
      <c r="AC12" s="23"/>
      <c r="AD12" s="24"/>
      <c r="AE12" s="24"/>
      <c r="AF12" s="94"/>
      <c r="AG12" s="5"/>
      <c r="AH12" s="19"/>
      <c r="AI12" s="6"/>
      <c r="AJ12" s="19"/>
      <c r="AK12" s="6"/>
      <c r="AL12" s="6"/>
      <c r="AM12" s="6"/>
      <c r="AN12" s="6"/>
      <c r="AO12" s="423"/>
      <c r="AP12" s="423"/>
      <c r="AQ12" s="423"/>
      <c r="AR12" s="2"/>
      <c r="AS12" s="24"/>
      <c r="AT12" s="24"/>
      <c r="AU12" s="24"/>
      <c r="AV12" s="6"/>
      <c r="AW12" s="6"/>
      <c r="AX12" s="138"/>
      <c r="AY12" s="138"/>
      <c r="AZ12" s="6"/>
      <c r="BA12" s="6"/>
      <c r="BB12" s="345">
        <v>1</v>
      </c>
      <c r="BC12" s="422"/>
      <c r="BD12" s="346"/>
      <c r="BE12" s="141" t="s">
        <v>139</v>
      </c>
      <c r="BF12" s="6"/>
      <c r="BJ12" s="9"/>
      <c r="BK12" s="9"/>
      <c r="BL12" s="9"/>
    </row>
    <row r="13" spans="2:64" s="8" customFormat="1" ht="6.75" customHeight="1" x14ac:dyDescent="0.2">
      <c r="B13" s="17"/>
      <c r="C13" s="17"/>
      <c r="D13" s="17"/>
      <c r="E13" s="17"/>
      <c r="F13" s="17"/>
      <c r="G13" s="17"/>
      <c r="H13" s="17"/>
      <c r="I13" s="17"/>
      <c r="J13" s="17"/>
      <c r="K13" s="17"/>
      <c r="L13" s="17"/>
      <c r="M13" s="17"/>
      <c r="N13" s="17"/>
      <c r="O13" s="17"/>
      <c r="P13" s="17"/>
      <c r="Q13" s="17"/>
      <c r="R13" s="17"/>
      <c r="S13" s="17"/>
      <c r="T13" s="17"/>
      <c r="U13" s="17"/>
      <c r="V13" s="17"/>
      <c r="Z13" s="25"/>
      <c r="AA13" s="3"/>
      <c r="AB13" s="3"/>
      <c r="AC13" s="25"/>
      <c r="AD13" s="19"/>
      <c r="AE13" s="19"/>
      <c r="AG13" s="6"/>
      <c r="AH13" s="6"/>
      <c r="AI13" s="6"/>
      <c r="AJ13" s="6"/>
      <c r="AK13" s="6"/>
      <c r="AL13" s="6"/>
      <c r="AM13" s="6"/>
      <c r="AN13" s="6"/>
      <c r="AO13" s="21"/>
      <c r="AP13" s="21"/>
      <c r="AQ13" s="21"/>
      <c r="AR13" s="6"/>
      <c r="AS13" s="24"/>
      <c r="AT13" s="24"/>
      <c r="AU13" s="24"/>
      <c r="AV13" s="6"/>
      <c r="AW13" s="6"/>
      <c r="AX13" s="138"/>
      <c r="AY13" s="138"/>
      <c r="AZ13" s="6"/>
      <c r="BA13" s="6"/>
      <c r="BB13" s="24"/>
      <c r="BC13" s="24"/>
      <c r="BD13" s="24"/>
      <c r="BE13" s="139"/>
      <c r="BF13" s="6"/>
      <c r="BJ13" s="9"/>
      <c r="BK13" s="9"/>
      <c r="BL13" s="9"/>
    </row>
    <row r="14" spans="2:64" s="8" customFormat="1" ht="18.75" x14ac:dyDescent="0.4">
      <c r="B14" s="17"/>
      <c r="C14" s="17"/>
      <c r="D14" s="17"/>
      <c r="E14" s="17"/>
      <c r="F14" s="17"/>
      <c r="G14" s="17"/>
      <c r="H14" s="17"/>
      <c r="I14" s="17"/>
      <c r="J14" s="17"/>
      <c r="K14" s="17"/>
      <c r="L14" s="17"/>
      <c r="M14" s="17"/>
      <c r="N14" s="17"/>
      <c r="O14" s="17"/>
      <c r="P14" s="17"/>
      <c r="Q14" s="17"/>
      <c r="R14" s="17"/>
      <c r="S14" s="17"/>
      <c r="T14" s="17"/>
      <c r="U14" s="17"/>
      <c r="V14" s="17"/>
      <c r="Z14" s="23"/>
      <c r="AA14" s="1"/>
      <c r="AB14" s="1"/>
      <c r="AC14" s="23"/>
      <c r="AD14" s="24"/>
      <c r="AE14" s="24"/>
      <c r="AG14" s="6"/>
      <c r="AH14" s="6"/>
      <c r="AI14" s="6"/>
      <c r="AJ14" s="6"/>
      <c r="AK14" s="6"/>
      <c r="AL14" s="6"/>
      <c r="AM14" s="6"/>
      <c r="AN14" s="6"/>
      <c r="AO14" s="21"/>
      <c r="AP14" s="21"/>
      <c r="AQ14" s="21"/>
      <c r="AR14" s="6"/>
      <c r="AS14" s="24"/>
      <c r="AT14" s="15" t="s">
        <v>140</v>
      </c>
      <c r="AU14" s="426"/>
      <c r="AV14" s="427"/>
      <c r="AW14" s="428"/>
      <c r="AX14" s="24" t="s">
        <v>17</v>
      </c>
      <c r="AY14" s="426"/>
      <c r="AZ14" s="427"/>
      <c r="BA14" s="428"/>
      <c r="BB14" s="15" t="s">
        <v>141</v>
      </c>
      <c r="BC14" s="429">
        <f>(AY14-AU14)*24</f>
        <v>0</v>
      </c>
      <c r="BD14" s="430"/>
      <c r="BE14" s="5" t="s">
        <v>142</v>
      </c>
      <c r="BF14" s="24"/>
      <c r="BJ14" s="9"/>
      <c r="BK14" s="9"/>
      <c r="BL14" s="9"/>
    </row>
    <row r="15" spans="2:64" s="8" customFormat="1" ht="6.75" customHeight="1" x14ac:dyDescent="0.15">
      <c r="C15" s="22"/>
      <c r="D15" s="22"/>
      <c r="E15" s="22"/>
      <c r="F15" s="22"/>
      <c r="G15" s="6"/>
      <c r="H15" s="6"/>
      <c r="I15" s="15"/>
      <c r="J15" s="24"/>
      <c r="K15" s="19"/>
      <c r="L15" s="6"/>
      <c r="M15" s="6"/>
      <c r="N15" s="24"/>
      <c r="O15" s="6"/>
      <c r="P15" s="6"/>
      <c r="Q15" s="19"/>
      <c r="R15" s="6"/>
      <c r="S15" s="6"/>
      <c r="T15" s="6"/>
      <c r="U15" s="6"/>
      <c r="V15" s="6"/>
      <c r="W15" s="15"/>
      <c r="X15" s="24"/>
      <c r="Y15" s="24"/>
      <c r="Z15" s="5"/>
      <c r="AA15" s="24"/>
      <c r="AB15" s="15"/>
      <c r="AC15" s="24"/>
      <c r="AD15" s="19"/>
      <c r="AE15" s="6"/>
      <c r="AG15" s="94"/>
      <c r="AH15" s="142"/>
      <c r="AJ15" s="142"/>
      <c r="AQ15" s="94"/>
      <c r="AR15" s="94"/>
      <c r="AS15" s="94"/>
      <c r="AT15" s="94"/>
      <c r="AU15" s="94"/>
      <c r="AX15" s="143"/>
      <c r="AY15" s="143"/>
      <c r="BB15" s="94"/>
      <c r="BC15" s="94"/>
      <c r="BD15" s="94"/>
      <c r="BE15" s="144"/>
      <c r="BJ15" s="9"/>
      <c r="BK15" s="9"/>
      <c r="BL15" s="9"/>
    </row>
    <row r="16" spans="2:64" ht="8.4499999999999993" customHeight="1" thickBot="1" x14ac:dyDescent="0.45">
      <c r="C16" s="3"/>
      <c r="D16" s="3"/>
      <c r="E16" s="3"/>
      <c r="F16" s="3"/>
      <c r="G16" s="3"/>
      <c r="X16" s="3"/>
      <c r="AN16" s="3"/>
      <c r="BE16" s="4"/>
      <c r="BF16" s="4"/>
      <c r="BG16" s="4"/>
    </row>
    <row r="17" spans="2:58" ht="20.25" customHeight="1" x14ac:dyDescent="0.4">
      <c r="B17" s="431" t="s">
        <v>19</v>
      </c>
      <c r="C17" s="336" t="s">
        <v>143</v>
      </c>
      <c r="D17" s="317"/>
      <c r="E17" s="318"/>
      <c r="F17" s="103"/>
      <c r="G17" s="433" t="s">
        <v>144</v>
      </c>
      <c r="H17" s="316" t="s">
        <v>145</v>
      </c>
      <c r="I17" s="317"/>
      <c r="J17" s="317"/>
      <c r="K17" s="318"/>
      <c r="L17" s="316" t="s">
        <v>146</v>
      </c>
      <c r="M17" s="317"/>
      <c r="N17" s="317"/>
      <c r="O17" s="337"/>
      <c r="P17" s="333"/>
      <c r="Q17" s="436"/>
      <c r="R17" s="328"/>
      <c r="S17" s="439" t="s">
        <v>147</v>
      </c>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440"/>
      <c r="AX17" s="469" t="str">
        <f>IF(BB3="４週","(11) 1～4週目の勤務時間数合計","(11) 1か月の勤務時間数   合計")</f>
        <v>(11) 1～4週目の勤務時間数合計</v>
      </c>
      <c r="AY17" s="470"/>
      <c r="AZ17" s="475" t="s">
        <v>148</v>
      </c>
      <c r="BA17" s="476"/>
      <c r="BB17" s="481" t="s">
        <v>149</v>
      </c>
      <c r="BC17" s="482"/>
      <c r="BD17" s="482"/>
      <c r="BE17" s="482"/>
      <c r="BF17" s="483"/>
    </row>
    <row r="18" spans="2:58" ht="20.25" customHeight="1" x14ac:dyDescent="0.4">
      <c r="B18" s="432"/>
      <c r="C18" s="338"/>
      <c r="D18" s="320"/>
      <c r="E18" s="321"/>
      <c r="F18" s="104"/>
      <c r="G18" s="434"/>
      <c r="H18" s="319"/>
      <c r="I18" s="320"/>
      <c r="J18" s="320"/>
      <c r="K18" s="321"/>
      <c r="L18" s="319"/>
      <c r="M18" s="320"/>
      <c r="N18" s="320"/>
      <c r="O18" s="339"/>
      <c r="P18" s="334"/>
      <c r="Q18" s="437"/>
      <c r="R18" s="330"/>
      <c r="S18" s="344" t="s">
        <v>11</v>
      </c>
      <c r="T18" s="342"/>
      <c r="U18" s="342"/>
      <c r="V18" s="342"/>
      <c r="W18" s="342"/>
      <c r="X18" s="342"/>
      <c r="Y18" s="343"/>
      <c r="Z18" s="344" t="s">
        <v>12</v>
      </c>
      <c r="AA18" s="342"/>
      <c r="AB18" s="342"/>
      <c r="AC18" s="342"/>
      <c r="AD18" s="342"/>
      <c r="AE18" s="342"/>
      <c r="AF18" s="343"/>
      <c r="AG18" s="344" t="s">
        <v>13</v>
      </c>
      <c r="AH18" s="342"/>
      <c r="AI18" s="342"/>
      <c r="AJ18" s="342"/>
      <c r="AK18" s="342"/>
      <c r="AL18" s="342"/>
      <c r="AM18" s="343"/>
      <c r="AN18" s="344" t="s">
        <v>14</v>
      </c>
      <c r="AO18" s="342"/>
      <c r="AP18" s="342"/>
      <c r="AQ18" s="342"/>
      <c r="AR18" s="342"/>
      <c r="AS18" s="342"/>
      <c r="AT18" s="343"/>
      <c r="AU18" s="490" t="s">
        <v>15</v>
      </c>
      <c r="AV18" s="491"/>
      <c r="AW18" s="492"/>
      <c r="AX18" s="471"/>
      <c r="AY18" s="472"/>
      <c r="AZ18" s="477"/>
      <c r="BA18" s="478"/>
      <c r="BB18" s="484"/>
      <c r="BC18" s="485"/>
      <c r="BD18" s="485"/>
      <c r="BE18" s="485"/>
      <c r="BF18" s="486"/>
    </row>
    <row r="19" spans="2:58" ht="20.25" customHeight="1" x14ac:dyDescent="0.4">
      <c r="B19" s="432"/>
      <c r="C19" s="338"/>
      <c r="D19" s="320"/>
      <c r="E19" s="321"/>
      <c r="F19" s="104"/>
      <c r="G19" s="434"/>
      <c r="H19" s="319"/>
      <c r="I19" s="320"/>
      <c r="J19" s="320"/>
      <c r="K19" s="321"/>
      <c r="L19" s="319"/>
      <c r="M19" s="320"/>
      <c r="N19" s="320"/>
      <c r="O19" s="339"/>
      <c r="P19" s="334"/>
      <c r="Q19" s="437"/>
      <c r="R19" s="330"/>
      <c r="S19" s="83">
        <v>1</v>
      </c>
      <c r="T19" s="81">
        <v>2</v>
      </c>
      <c r="U19" s="81">
        <v>3</v>
      </c>
      <c r="V19" s="81">
        <v>4</v>
      </c>
      <c r="W19" s="81">
        <v>5</v>
      </c>
      <c r="X19" s="81">
        <v>6</v>
      </c>
      <c r="Y19" s="82">
        <v>7</v>
      </c>
      <c r="Z19" s="83">
        <v>8</v>
      </c>
      <c r="AA19" s="81">
        <v>9</v>
      </c>
      <c r="AB19" s="81">
        <v>10</v>
      </c>
      <c r="AC19" s="81">
        <v>11</v>
      </c>
      <c r="AD19" s="81">
        <v>12</v>
      </c>
      <c r="AE19" s="81">
        <v>13</v>
      </c>
      <c r="AF19" s="82">
        <v>14</v>
      </c>
      <c r="AG19" s="80">
        <v>15</v>
      </c>
      <c r="AH19" s="81">
        <v>16</v>
      </c>
      <c r="AI19" s="81">
        <v>17</v>
      </c>
      <c r="AJ19" s="81">
        <v>18</v>
      </c>
      <c r="AK19" s="81">
        <v>19</v>
      </c>
      <c r="AL19" s="81">
        <v>20</v>
      </c>
      <c r="AM19" s="82">
        <v>21</v>
      </c>
      <c r="AN19" s="83">
        <v>22</v>
      </c>
      <c r="AO19" s="81">
        <v>23</v>
      </c>
      <c r="AP19" s="81">
        <v>24</v>
      </c>
      <c r="AQ19" s="81">
        <v>25</v>
      </c>
      <c r="AR19" s="81">
        <v>26</v>
      </c>
      <c r="AS19" s="81">
        <v>27</v>
      </c>
      <c r="AT19" s="82">
        <v>28</v>
      </c>
      <c r="AU19" s="83" t="str">
        <f>IF($BB$3="暦月",IF(DAY(DATE($AC$2,$AG$2,29))=29,29,""),"")</f>
        <v/>
      </c>
      <c r="AV19" s="81" t="str">
        <f>IF($BB$3="暦月",IF(DAY(DATE($AC$2,$AG$2,30))=30,30,""),"")</f>
        <v/>
      </c>
      <c r="AW19" s="82" t="str">
        <f>IF($BB$3="暦月",IF(DAY(DATE($AC$2,$AG$2,31))=31,31,""),"")</f>
        <v/>
      </c>
      <c r="AX19" s="471"/>
      <c r="AY19" s="472"/>
      <c r="AZ19" s="477"/>
      <c r="BA19" s="478"/>
      <c r="BB19" s="484"/>
      <c r="BC19" s="485"/>
      <c r="BD19" s="485"/>
      <c r="BE19" s="485"/>
      <c r="BF19" s="486"/>
    </row>
    <row r="20" spans="2:58" ht="20.25" hidden="1" customHeight="1" x14ac:dyDescent="0.4">
      <c r="B20" s="432"/>
      <c r="C20" s="338"/>
      <c r="D20" s="320"/>
      <c r="E20" s="321"/>
      <c r="F20" s="104"/>
      <c r="G20" s="434"/>
      <c r="H20" s="319"/>
      <c r="I20" s="320"/>
      <c r="J20" s="320"/>
      <c r="K20" s="321"/>
      <c r="L20" s="319"/>
      <c r="M20" s="320"/>
      <c r="N20" s="320"/>
      <c r="O20" s="339"/>
      <c r="P20" s="334"/>
      <c r="Q20" s="437"/>
      <c r="R20" s="330"/>
      <c r="S20" s="83">
        <f>WEEKDAY(DATE($AC$2,$AG$2,1))</f>
        <v>2</v>
      </c>
      <c r="T20" s="81">
        <f>WEEKDAY(DATE($AC$2,$AG$2,2))</f>
        <v>3</v>
      </c>
      <c r="U20" s="81">
        <f>WEEKDAY(DATE($AC$2,$AG$2,3))</f>
        <v>4</v>
      </c>
      <c r="V20" s="81">
        <f>WEEKDAY(DATE($AC$2,$AG$2,4))</f>
        <v>5</v>
      </c>
      <c r="W20" s="81">
        <f>WEEKDAY(DATE($AC$2,$AG$2,5))</f>
        <v>6</v>
      </c>
      <c r="X20" s="81">
        <f>WEEKDAY(DATE($AC$2,$AG$2,6))</f>
        <v>7</v>
      </c>
      <c r="Y20" s="82">
        <f>WEEKDAY(DATE($AC$2,$AG$2,7))</f>
        <v>1</v>
      </c>
      <c r="Z20" s="83">
        <f>WEEKDAY(DATE($AC$2,$AG$2,8))</f>
        <v>2</v>
      </c>
      <c r="AA20" s="81">
        <f>WEEKDAY(DATE($AC$2,$AG$2,9))</f>
        <v>3</v>
      </c>
      <c r="AB20" s="81">
        <f>WEEKDAY(DATE($AC$2,$AG$2,10))</f>
        <v>4</v>
      </c>
      <c r="AC20" s="81">
        <f>WEEKDAY(DATE($AC$2,$AG$2,11))</f>
        <v>5</v>
      </c>
      <c r="AD20" s="81">
        <f>WEEKDAY(DATE($AC$2,$AG$2,12))</f>
        <v>6</v>
      </c>
      <c r="AE20" s="81">
        <f>WEEKDAY(DATE($AC$2,$AG$2,13))</f>
        <v>7</v>
      </c>
      <c r="AF20" s="82">
        <f>WEEKDAY(DATE($AC$2,$AG$2,14))</f>
        <v>1</v>
      </c>
      <c r="AG20" s="83">
        <f>WEEKDAY(DATE($AC$2,$AG$2,15))</f>
        <v>2</v>
      </c>
      <c r="AH20" s="81">
        <f>WEEKDAY(DATE($AC$2,$AG$2,16))</f>
        <v>3</v>
      </c>
      <c r="AI20" s="81">
        <f>WEEKDAY(DATE($AC$2,$AG$2,17))</f>
        <v>4</v>
      </c>
      <c r="AJ20" s="81">
        <f>WEEKDAY(DATE($AC$2,$AG$2,18))</f>
        <v>5</v>
      </c>
      <c r="AK20" s="81">
        <f>WEEKDAY(DATE($AC$2,$AG$2,19))</f>
        <v>6</v>
      </c>
      <c r="AL20" s="81">
        <f>WEEKDAY(DATE($AC$2,$AG$2,20))</f>
        <v>7</v>
      </c>
      <c r="AM20" s="82">
        <f>WEEKDAY(DATE($AC$2,$AG$2,21))</f>
        <v>1</v>
      </c>
      <c r="AN20" s="83">
        <f>WEEKDAY(DATE($AC$2,$AG$2,22))</f>
        <v>2</v>
      </c>
      <c r="AO20" s="81">
        <f>WEEKDAY(DATE($AC$2,$AG$2,23))</f>
        <v>3</v>
      </c>
      <c r="AP20" s="81">
        <f>WEEKDAY(DATE($AC$2,$AG$2,24))</f>
        <v>4</v>
      </c>
      <c r="AQ20" s="81">
        <f>WEEKDAY(DATE($AC$2,$AG$2,25))</f>
        <v>5</v>
      </c>
      <c r="AR20" s="81">
        <f>WEEKDAY(DATE($AC$2,$AG$2,26))</f>
        <v>6</v>
      </c>
      <c r="AS20" s="81">
        <f>WEEKDAY(DATE($AC$2,$AG$2,27))</f>
        <v>7</v>
      </c>
      <c r="AT20" s="82">
        <f>WEEKDAY(DATE($AC$2,$AG$2,28))</f>
        <v>1</v>
      </c>
      <c r="AU20" s="83">
        <f>IF(AU19=29,WEEKDAY(DATE($AC$2,$AG$2,29)),0)</f>
        <v>0</v>
      </c>
      <c r="AV20" s="81">
        <f>IF(AV19=30,WEEKDAY(DATE($AC$2,$AG$2,30)),0)</f>
        <v>0</v>
      </c>
      <c r="AW20" s="82">
        <f>IF(AW19=31,WEEKDAY(DATE($AC$2,$AG$2,31)),0)</f>
        <v>0</v>
      </c>
      <c r="AX20" s="471"/>
      <c r="AY20" s="472"/>
      <c r="AZ20" s="477"/>
      <c r="BA20" s="478"/>
      <c r="BB20" s="484"/>
      <c r="BC20" s="485"/>
      <c r="BD20" s="485"/>
      <c r="BE20" s="485"/>
      <c r="BF20" s="486"/>
    </row>
    <row r="21" spans="2:58" ht="22.5" customHeight="1" thickBot="1" x14ac:dyDescent="0.45">
      <c r="B21" s="413"/>
      <c r="C21" s="340"/>
      <c r="D21" s="323"/>
      <c r="E21" s="324"/>
      <c r="F21" s="105"/>
      <c r="G21" s="435"/>
      <c r="H21" s="322"/>
      <c r="I21" s="323"/>
      <c r="J21" s="323"/>
      <c r="K21" s="324"/>
      <c r="L21" s="322"/>
      <c r="M21" s="323"/>
      <c r="N21" s="323"/>
      <c r="O21" s="341"/>
      <c r="P21" s="335"/>
      <c r="Q21" s="438"/>
      <c r="R21" s="332"/>
      <c r="S21" s="87"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7"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7"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7"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473"/>
      <c r="AY21" s="474"/>
      <c r="AZ21" s="479"/>
      <c r="BA21" s="480"/>
      <c r="BB21" s="487"/>
      <c r="BC21" s="488"/>
      <c r="BD21" s="488"/>
      <c r="BE21" s="488"/>
      <c r="BF21" s="489"/>
    </row>
    <row r="22" spans="2:58" ht="20.25" customHeight="1" x14ac:dyDescent="0.4">
      <c r="B22" s="441">
        <v>1</v>
      </c>
      <c r="C22" s="443"/>
      <c r="D22" s="444"/>
      <c r="E22" s="445"/>
      <c r="F22" s="132"/>
      <c r="G22" s="452"/>
      <c r="H22" s="454"/>
      <c r="I22" s="455"/>
      <c r="J22" s="455"/>
      <c r="K22" s="456"/>
      <c r="L22" s="460"/>
      <c r="M22" s="461"/>
      <c r="N22" s="461"/>
      <c r="O22" s="462"/>
      <c r="P22" s="466" t="s">
        <v>150</v>
      </c>
      <c r="Q22" s="467"/>
      <c r="R22" s="468"/>
      <c r="S22" s="65"/>
      <c r="T22" s="66"/>
      <c r="U22" s="66"/>
      <c r="V22" s="66"/>
      <c r="W22" s="66"/>
      <c r="X22" s="66"/>
      <c r="Y22" s="67"/>
      <c r="Z22" s="65"/>
      <c r="AA22" s="66"/>
      <c r="AB22" s="66"/>
      <c r="AC22" s="66"/>
      <c r="AD22" s="66"/>
      <c r="AE22" s="66"/>
      <c r="AF22" s="67"/>
      <c r="AG22" s="65"/>
      <c r="AH22" s="66"/>
      <c r="AI22" s="66"/>
      <c r="AJ22" s="66"/>
      <c r="AK22" s="66"/>
      <c r="AL22" s="66"/>
      <c r="AM22" s="67"/>
      <c r="AN22" s="65"/>
      <c r="AO22" s="66"/>
      <c r="AP22" s="66"/>
      <c r="AQ22" s="66"/>
      <c r="AR22" s="66"/>
      <c r="AS22" s="66"/>
      <c r="AT22" s="67"/>
      <c r="AU22" s="65"/>
      <c r="AV22" s="66"/>
      <c r="AW22" s="66"/>
      <c r="AX22" s="493"/>
      <c r="AY22" s="494"/>
      <c r="AZ22" s="495"/>
      <c r="BA22" s="496"/>
      <c r="BB22" s="395"/>
      <c r="BC22" s="396"/>
      <c r="BD22" s="396"/>
      <c r="BE22" s="396"/>
      <c r="BF22" s="397"/>
    </row>
    <row r="23" spans="2:58" ht="20.25" customHeight="1" x14ac:dyDescent="0.4">
      <c r="B23" s="442"/>
      <c r="C23" s="446"/>
      <c r="D23" s="447"/>
      <c r="E23" s="448"/>
      <c r="F23" s="125"/>
      <c r="G23" s="453"/>
      <c r="H23" s="457"/>
      <c r="I23" s="458"/>
      <c r="J23" s="458"/>
      <c r="K23" s="459"/>
      <c r="L23" s="463"/>
      <c r="M23" s="464"/>
      <c r="N23" s="464"/>
      <c r="O23" s="465"/>
      <c r="P23" s="500" t="s">
        <v>151</v>
      </c>
      <c r="Q23" s="501"/>
      <c r="R23" s="502"/>
      <c r="S23" s="145" t="str">
        <f>IF(S22="","",VLOOKUP(S22,'シフト記号表（勤務時間帯）'!$C$6:$K$35,9,FALSE))</f>
        <v/>
      </c>
      <c r="T23" s="146" t="str">
        <f>IF(T22="","",VLOOKUP(T22,'シフト記号表（勤務時間帯）'!$C$6:$K$35,9,FALSE))</f>
        <v/>
      </c>
      <c r="U23" s="146" t="str">
        <f>IF(U22="","",VLOOKUP(U22,'シフト記号表（勤務時間帯）'!$C$6:$K$35,9,FALSE))</f>
        <v/>
      </c>
      <c r="V23" s="146" t="str">
        <f>IF(V22="","",VLOOKUP(V22,'シフト記号表（勤務時間帯）'!$C$6:$K$35,9,FALSE))</f>
        <v/>
      </c>
      <c r="W23" s="146" t="str">
        <f>IF(W22="","",VLOOKUP(W22,'シフト記号表（勤務時間帯）'!$C$6:$K$35,9,FALSE))</f>
        <v/>
      </c>
      <c r="X23" s="146" t="str">
        <f>IF(X22="","",VLOOKUP(X22,'シフト記号表（勤務時間帯）'!$C$6:$K$35,9,FALSE))</f>
        <v/>
      </c>
      <c r="Y23" s="147" t="str">
        <f>IF(Y22="","",VLOOKUP(Y22,'シフト記号表（勤務時間帯）'!$C$6:$K$35,9,FALSE))</f>
        <v/>
      </c>
      <c r="Z23" s="145" t="str">
        <f>IF(Z22="","",VLOOKUP(Z22,'シフト記号表（勤務時間帯）'!$C$6:$K$35,9,FALSE))</f>
        <v/>
      </c>
      <c r="AA23" s="146" t="str">
        <f>IF(AA22="","",VLOOKUP(AA22,'シフト記号表（勤務時間帯）'!$C$6:$K$35,9,FALSE))</f>
        <v/>
      </c>
      <c r="AB23" s="146" t="str">
        <f>IF(AB22="","",VLOOKUP(AB22,'シフト記号表（勤務時間帯）'!$C$6:$K$35,9,FALSE))</f>
        <v/>
      </c>
      <c r="AC23" s="146" t="str">
        <f>IF(AC22="","",VLOOKUP(AC22,'シフト記号表（勤務時間帯）'!$C$6:$K$35,9,FALSE))</f>
        <v/>
      </c>
      <c r="AD23" s="146" t="str">
        <f>IF(AD22="","",VLOOKUP(AD22,'シフト記号表（勤務時間帯）'!$C$6:$K$35,9,FALSE))</f>
        <v/>
      </c>
      <c r="AE23" s="146" t="str">
        <f>IF(AE22="","",VLOOKUP(AE22,'シフト記号表（勤務時間帯）'!$C$6:$K$35,9,FALSE))</f>
        <v/>
      </c>
      <c r="AF23" s="147" t="str">
        <f>IF(AF22="","",VLOOKUP(AF22,'シフト記号表（勤務時間帯）'!$C$6:$K$35,9,FALSE))</f>
        <v/>
      </c>
      <c r="AG23" s="145" t="str">
        <f>IF(AG22="","",VLOOKUP(AG22,'シフト記号表（勤務時間帯）'!$C$6:$K$35,9,FALSE))</f>
        <v/>
      </c>
      <c r="AH23" s="146" t="str">
        <f>IF(AH22="","",VLOOKUP(AH22,'シフト記号表（勤務時間帯）'!$C$6:$K$35,9,FALSE))</f>
        <v/>
      </c>
      <c r="AI23" s="146" t="str">
        <f>IF(AI22="","",VLOOKUP(AI22,'シフト記号表（勤務時間帯）'!$C$6:$K$35,9,FALSE))</f>
        <v/>
      </c>
      <c r="AJ23" s="146" t="str">
        <f>IF(AJ22="","",VLOOKUP(AJ22,'シフト記号表（勤務時間帯）'!$C$6:$K$35,9,FALSE))</f>
        <v/>
      </c>
      <c r="AK23" s="146" t="str">
        <f>IF(AK22="","",VLOOKUP(AK22,'シフト記号表（勤務時間帯）'!$C$6:$K$35,9,FALSE))</f>
        <v/>
      </c>
      <c r="AL23" s="146" t="str">
        <f>IF(AL22="","",VLOOKUP(AL22,'シフト記号表（勤務時間帯）'!$C$6:$K$35,9,FALSE))</f>
        <v/>
      </c>
      <c r="AM23" s="147" t="str">
        <f>IF(AM22="","",VLOOKUP(AM22,'シフト記号表（勤務時間帯）'!$C$6:$K$35,9,FALSE))</f>
        <v/>
      </c>
      <c r="AN23" s="145" t="str">
        <f>IF(AN22="","",VLOOKUP(AN22,'シフト記号表（勤務時間帯）'!$C$6:$K$35,9,FALSE))</f>
        <v/>
      </c>
      <c r="AO23" s="146" t="str">
        <f>IF(AO22="","",VLOOKUP(AO22,'シフト記号表（勤務時間帯）'!$C$6:$K$35,9,FALSE))</f>
        <v/>
      </c>
      <c r="AP23" s="146" t="str">
        <f>IF(AP22="","",VLOOKUP(AP22,'シフト記号表（勤務時間帯）'!$C$6:$K$35,9,FALSE))</f>
        <v/>
      </c>
      <c r="AQ23" s="146" t="str">
        <f>IF(AQ22="","",VLOOKUP(AQ22,'シフト記号表（勤務時間帯）'!$C$6:$K$35,9,FALSE))</f>
        <v/>
      </c>
      <c r="AR23" s="146" t="str">
        <f>IF(AR22="","",VLOOKUP(AR22,'シフト記号表（勤務時間帯）'!$C$6:$K$35,9,FALSE))</f>
        <v/>
      </c>
      <c r="AS23" s="146" t="str">
        <f>IF(AS22="","",VLOOKUP(AS22,'シフト記号表（勤務時間帯）'!$C$6:$K$35,9,FALSE))</f>
        <v/>
      </c>
      <c r="AT23" s="147" t="str">
        <f>IF(AT22="","",VLOOKUP(AT22,'シフト記号表（勤務時間帯）'!$C$6:$K$35,9,FALSE))</f>
        <v/>
      </c>
      <c r="AU23" s="145" t="str">
        <f>IF(AU22="","",VLOOKUP(AU22,'シフト記号表（勤務時間帯）'!$C$6:$K$35,9,FALSE))</f>
        <v/>
      </c>
      <c r="AV23" s="146" t="str">
        <f>IF(AV22="","",VLOOKUP(AV22,'シフト記号表（勤務時間帯）'!$C$6:$K$35,9,FALSE))</f>
        <v/>
      </c>
      <c r="AW23" s="146" t="str">
        <f>IF(AW22="","",VLOOKUP(AW22,'シフト記号表（勤務時間帯）'!$C$6:$K$35,9,FALSE))</f>
        <v/>
      </c>
      <c r="AX23" s="503">
        <f>IF($BB$3="４週",SUM(S23:AT23),IF($BB$3="暦月",SUM(S23:AW23),""))</f>
        <v>0</v>
      </c>
      <c r="AY23" s="504"/>
      <c r="AZ23" s="505">
        <f>IF($BB$3="４週",AX23/4,IF($BB$3="暦月",認知症対応型通所!AX23/(認知症対応型通所!$BB$8/7),""))</f>
        <v>0</v>
      </c>
      <c r="BA23" s="506"/>
      <c r="BB23" s="368"/>
      <c r="BC23" s="369"/>
      <c r="BD23" s="369"/>
      <c r="BE23" s="369"/>
      <c r="BF23" s="370"/>
    </row>
    <row r="24" spans="2:58" ht="20.25" customHeight="1" x14ac:dyDescent="0.4">
      <c r="B24" s="442"/>
      <c r="C24" s="449"/>
      <c r="D24" s="450"/>
      <c r="E24" s="451"/>
      <c r="F24" s="148">
        <f>C22</f>
        <v>0</v>
      </c>
      <c r="G24" s="453"/>
      <c r="H24" s="457"/>
      <c r="I24" s="458"/>
      <c r="J24" s="458"/>
      <c r="K24" s="459"/>
      <c r="L24" s="463"/>
      <c r="M24" s="464"/>
      <c r="N24" s="464"/>
      <c r="O24" s="465"/>
      <c r="P24" s="507" t="s">
        <v>152</v>
      </c>
      <c r="Q24" s="508"/>
      <c r="R24" s="509"/>
      <c r="S24" s="95" t="str">
        <f>IF(S22="","",VLOOKUP(S22,'シフト記号表（勤務時間帯）'!$C$6:$U$35,19,FALSE))</f>
        <v/>
      </c>
      <c r="T24" s="96" t="str">
        <f>IF(T22="","",VLOOKUP(T22,'シフト記号表（勤務時間帯）'!$C$6:$U$35,19,FALSE))</f>
        <v/>
      </c>
      <c r="U24" s="96" t="str">
        <f>IF(U22="","",VLOOKUP(U22,'シフト記号表（勤務時間帯）'!$C$6:$U$35,19,FALSE))</f>
        <v/>
      </c>
      <c r="V24" s="96" t="str">
        <f>IF(V22="","",VLOOKUP(V22,'シフト記号表（勤務時間帯）'!$C$6:$U$35,19,FALSE))</f>
        <v/>
      </c>
      <c r="W24" s="96" t="str">
        <f>IF(W22="","",VLOOKUP(W22,'シフト記号表（勤務時間帯）'!$C$6:$U$35,19,FALSE))</f>
        <v/>
      </c>
      <c r="X24" s="96" t="str">
        <f>IF(X22="","",VLOOKUP(X22,'シフト記号表（勤務時間帯）'!$C$6:$U$35,19,FALSE))</f>
        <v/>
      </c>
      <c r="Y24" s="97" t="str">
        <f>IF(Y22="","",VLOOKUP(Y22,'シフト記号表（勤務時間帯）'!$C$6:$U$35,19,FALSE))</f>
        <v/>
      </c>
      <c r="Z24" s="95" t="str">
        <f>IF(Z22="","",VLOOKUP(Z22,'シフト記号表（勤務時間帯）'!$C$6:$U$35,19,FALSE))</f>
        <v/>
      </c>
      <c r="AA24" s="96" t="str">
        <f>IF(AA22="","",VLOOKUP(AA22,'シフト記号表（勤務時間帯）'!$C$6:$U$35,19,FALSE))</f>
        <v/>
      </c>
      <c r="AB24" s="96" t="str">
        <f>IF(AB22="","",VLOOKUP(AB22,'シフト記号表（勤務時間帯）'!$C$6:$U$35,19,FALSE))</f>
        <v/>
      </c>
      <c r="AC24" s="96" t="str">
        <f>IF(AC22="","",VLOOKUP(AC22,'シフト記号表（勤務時間帯）'!$C$6:$U$35,19,FALSE))</f>
        <v/>
      </c>
      <c r="AD24" s="96" t="str">
        <f>IF(AD22="","",VLOOKUP(AD22,'シフト記号表（勤務時間帯）'!$C$6:$U$35,19,FALSE))</f>
        <v/>
      </c>
      <c r="AE24" s="96" t="str">
        <f>IF(AE22="","",VLOOKUP(AE22,'シフト記号表（勤務時間帯）'!$C$6:$U$35,19,FALSE))</f>
        <v/>
      </c>
      <c r="AF24" s="97" t="str">
        <f>IF(AF22="","",VLOOKUP(AF22,'シフト記号表（勤務時間帯）'!$C$6:$U$35,19,FALSE))</f>
        <v/>
      </c>
      <c r="AG24" s="95" t="str">
        <f>IF(AG22="","",VLOOKUP(AG22,'シフト記号表（勤務時間帯）'!$C$6:$U$35,19,FALSE))</f>
        <v/>
      </c>
      <c r="AH24" s="96" t="str">
        <f>IF(AH22="","",VLOOKUP(AH22,'シフト記号表（勤務時間帯）'!$C$6:$U$35,19,FALSE))</f>
        <v/>
      </c>
      <c r="AI24" s="96" t="str">
        <f>IF(AI22="","",VLOOKUP(AI22,'シフト記号表（勤務時間帯）'!$C$6:$U$35,19,FALSE))</f>
        <v/>
      </c>
      <c r="AJ24" s="96" t="str">
        <f>IF(AJ22="","",VLOOKUP(AJ22,'シフト記号表（勤務時間帯）'!$C$6:$U$35,19,FALSE))</f>
        <v/>
      </c>
      <c r="AK24" s="96" t="str">
        <f>IF(AK22="","",VLOOKUP(AK22,'シフト記号表（勤務時間帯）'!$C$6:$U$35,19,FALSE))</f>
        <v/>
      </c>
      <c r="AL24" s="96" t="str">
        <f>IF(AL22="","",VLOOKUP(AL22,'シフト記号表（勤務時間帯）'!$C$6:$U$35,19,FALSE))</f>
        <v/>
      </c>
      <c r="AM24" s="97" t="str">
        <f>IF(AM22="","",VLOOKUP(AM22,'シフト記号表（勤務時間帯）'!$C$6:$U$35,19,FALSE))</f>
        <v/>
      </c>
      <c r="AN24" s="95" t="str">
        <f>IF(AN22="","",VLOOKUP(AN22,'シフト記号表（勤務時間帯）'!$C$6:$U$35,19,FALSE))</f>
        <v/>
      </c>
      <c r="AO24" s="96" t="str">
        <f>IF(AO22="","",VLOOKUP(AO22,'シフト記号表（勤務時間帯）'!$C$6:$U$35,19,FALSE))</f>
        <v/>
      </c>
      <c r="AP24" s="96" t="str">
        <f>IF(AP22="","",VLOOKUP(AP22,'シフト記号表（勤務時間帯）'!$C$6:$U$35,19,FALSE))</f>
        <v/>
      </c>
      <c r="AQ24" s="96" t="str">
        <f>IF(AQ22="","",VLOOKUP(AQ22,'シフト記号表（勤務時間帯）'!$C$6:$U$35,19,FALSE))</f>
        <v/>
      </c>
      <c r="AR24" s="96" t="str">
        <f>IF(AR22="","",VLOOKUP(AR22,'シフト記号表（勤務時間帯）'!$C$6:$U$35,19,FALSE))</f>
        <v/>
      </c>
      <c r="AS24" s="96" t="str">
        <f>IF(AS22="","",VLOOKUP(AS22,'シフト記号表（勤務時間帯）'!$C$6:$U$35,19,FALSE))</f>
        <v/>
      </c>
      <c r="AT24" s="97" t="str">
        <f>IF(AT22="","",VLOOKUP(AT22,'シフト記号表（勤務時間帯）'!$C$6:$U$35,19,FALSE))</f>
        <v/>
      </c>
      <c r="AU24" s="95" t="str">
        <f>IF(AU22="","",VLOOKUP(AU22,'シフト記号表（勤務時間帯）'!$C$6:$U$35,19,FALSE))</f>
        <v/>
      </c>
      <c r="AV24" s="96" t="str">
        <f>IF(AV22="","",VLOOKUP(AV22,'シフト記号表（勤務時間帯）'!$C$6:$U$35,19,FALSE))</f>
        <v/>
      </c>
      <c r="AW24" s="96" t="str">
        <f>IF(AW22="","",VLOOKUP(AW22,'シフト記号表（勤務時間帯）'!$C$6:$U$35,19,FALSE))</f>
        <v/>
      </c>
      <c r="AX24" s="510">
        <f>IF($BB$3="４週",SUM(S24:AT24),IF($BB$3="暦月",SUM(S24:AW24),""))</f>
        <v>0</v>
      </c>
      <c r="AY24" s="511"/>
      <c r="AZ24" s="512">
        <f>IF($BB$3="４週",AX24/4,IF($BB$3="暦月",認知症対応型通所!AX24/(認知症対応型通所!$BB$8/7),""))</f>
        <v>0</v>
      </c>
      <c r="BA24" s="513"/>
      <c r="BB24" s="497"/>
      <c r="BC24" s="498"/>
      <c r="BD24" s="498"/>
      <c r="BE24" s="498"/>
      <c r="BF24" s="499"/>
    </row>
    <row r="25" spans="2:58" ht="20.25" customHeight="1" x14ac:dyDescent="0.4">
      <c r="B25" s="442">
        <f>B22+1</f>
        <v>2</v>
      </c>
      <c r="C25" s="514"/>
      <c r="D25" s="515"/>
      <c r="E25" s="516"/>
      <c r="F25" s="149"/>
      <c r="G25" s="517"/>
      <c r="H25" s="519"/>
      <c r="I25" s="458"/>
      <c r="J25" s="458"/>
      <c r="K25" s="459"/>
      <c r="L25" s="520"/>
      <c r="M25" s="521"/>
      <c r="N25" s="521"/>
      <c r="O25" s="522"/>
      <c r="P25" s="526" t="s">
        <v>150</v>
      </c>
      <c r="Q25" s="527"/>
      <c r="R25" s="528"/>
      <c r="S25" s="65"/>
      <c r="T25" s="66"/>
      <c r="U25" s="66"/>
      <c r="V25" s="66"/>
      <c r="W25" s="66"/>
      <c r="X25" s="66"/>
      <c r="Y25" s="67"/>
      <c r="Z25" s="65"/>
      <c r="AA25" s="66"/>
      <c r="AB25" s="66"/>
      <c r="AC25" s="66"/>
      <c r="AD25" s="66"/>
      <c r="AE25" s="66"/>
      <c r="AF25" s="67"/>
      <c r="AG25" s="65"/>
      <c r="AH25" s="66"/>
      <c r="AI25" s="66"/>
      <c r="AJ25" s="66"/>
      <c r="AK25" s="66"/>
      <c r="AL25" s="66"/>
      <c r="AM25" s="67"/>
      <c r="AN25" s="65"/>
      <c r="AO25" s="66"/>
      <c r="AP25" s="66"/>
      <c r="AQ25" s="66"/>
      <c r="AR25" s="66"/>
      <c r="AS25" s="66"/>
      <c r="AT25" s="67"/>
      <c r="AU25" s="65"/>
      <c r="AV25" s="66"/>
      <c r="AW25" s="66"/>
      <c r="AX25" s="529"/>
      <c r="AY25" s="530"/>
      <c r="AZ25" s="531"/>
      <c r="BA25" s="532"/>
      <c r="BB25" s="365"/>
      <c r="BC25" s="366"/>
      <c r="BD25" s="366"/>
      <c r="BE25" s="366"/>
      <c r="BF25" s="367"/>
    </row>
    <row r="26" spans="2:58" ht="20.25" customHeight="1" x14ac:dyDescent="0.4">
      <c r="B26" s="442"/>
      <c r="C26" s="446"/>
      <c r="D26" s="447"/>
      <c r="E26" s="448"/>
      <c r="F26" s="125"/>
      <c r="G26" s="453"/>
      <c r="H26" s="457"/>
      <c r="I26" s="458"/>
      <c r="J26" s="458"/>
      <c r="K26" s="459"/>
      <c r="L26" s="463"/>
      <c r="M26" s="464"/>
      <c r="N26" s="464"/>
      <c r="O26" s="465"/>
      <c r="P26" s="500" t="s">
        <v>151</v>
      </c>
      <c r="Q26" s="501"/>
      <c r="R26" s="502"/>
      <c r="S26" s="145" t="str">
        <f>IF(S25="","",VLOOKUP(S25,'シフト記号表（勤務時間帯）'!$C$6:$K$35,9,FALSE))</f>
        <v/>
      </c>
      <c r="T26" s="146" t="str">
        <f>IF(T25="","",VLOOKUP(T25,'シフト記号表（勤務時間帯）'!$C$6:$K$35,9,FALSE))</f>
        <v/>
      </c>
      <c r="U26" s="146" t="str">
        <f>IF(U25="","",VLOOKUP(U25,'シフト記号表（勤務時間帯）'!$C$6:$K$35,9,FALSE))</f>
        <v/>
      </c>
      <c r="V26" s="146" t="str">
        <f>IF(V25="","",VLOOKUP(V25,'シフト記号表（勤務時間帯）'!$C$6:$K$35,9,FALSE))</f>
        <v/>
      </c>
      <c r="W26" s="146" t="str">
        <f>IF(W25="","",VLOOKUP(W25,'シフト記号表（勤務時間帯）'!$C$6:$K$35,9,FALSE))</f>
        <v/>
      </c>
      <c r="X26" s="146" t="str">
        <f>IF(X25="","",VLOOKUP(X25,'シフト記号表（勤務時間帯）'!$C$6:$K$35,9,FALSE))</f>
        <v/>
      </c>
      <c r="Y26" s="147" t="str">
        <f>IF(Y25="","",VLOOKUP(Y25,'シフト記号表（勤務時間帯）'!$C$6:$K$35,9,FALSE))</f>
        <v/>
      </c>
      <c r="Z26" s="145" t="str">
        <f>IF(Z25="","",VLOOKUP(Z25,'シフト記号表（勤務時間帯）'!$C$6:$K$35,9,FALSE))</f>
        <v/>
      </c>
      <c r="AA26" s="146" t="str">
        <f>IF(AA25="","",VLOOKUP(AA25,'シフト記号表（勤務時間帯）'!$C$6:$K$35,9,FALSE))</f>
        <v/>
      </c>
      <c r="AB26" s="146" t="str">
        <f>IF(AB25="","",VLOOKUP(AB25,'シフト記号表（勤務時間帯）'!$C$6:$K$35,9,FALSE))</f>
        <v/>
      </c>
      <c r="AC26" s="146" t="str">
        <f>IF(AC25="","",VLOOKUP(AC25,'シフト記号表（勤務時間帯）'!$C$6:$K$35,9,FALSE))</f>
        <v/>
      </c>
      <c r="AD26" s="146" t="str">
        <f>IF(AD25="","",VLOOKUP(AD25,'シフト記号表（勤務時間帯）'!$C$6:$K$35,9,FALSE))</f>
        <v/>
      </c>
      <c r="AE26" s="146" t="str">
        <f>IF(AE25="","",VLOOKUP(AE25,'シフト記号表（勤務時間帯）'!$C$6:$K$35,9,FALSE))</f>
        <v/>
      </c>
      <c r="AF26" s="147" t="str">
        <f>IF(AF25="","",VLOOKUP(AF25,'シフト記号表（勤務時間帯）'!$C$6:$K$35,9,FALSE))</f>
        <v/>
      </c>
      <c r="AG26" s="145" t="str">
        <f>IF(AG25="","",VLOOKUP(AG25,'シフト記号表（勤務時間帯）'!$C$6:$K$35,9,FALSE))</f>
        <v/>
      </c>
      <c r="AH26" s="146" t="str">
        <f>IF(AH25="","",VLOOKUP(AH25,'シフト記号表（勤務時間帯）'!$C$6:$K$35,9,FALSE))</f>
        <v/>
      </c>
      <c r="AI26" s="146" t="str">
        <f>IF(AI25="","",VLOOKUP(AI25,'シフト記号表（勤務時間帯）'!$C$6:$K$35,9,FALSE))</f>
        <v/>
      </c>
      <c r="AJ26" s="146" t="str">
        <f>IF(AJ25="","",VLOOKUP(AJ25,'シフト記号表（勤務時間帯）'!$C$6:$K$35,9,FALSE))</f>
        <v/>
      </c>
      <c r="AK26" s="146" t="str">
        <f>IF(AK25="","",VLOOKUP(AK25,'シフト記号表（勤務時間帯）'!$C$6:$K$35,9,FALSE))</f>
        <v/>
      </c>
      <c r="AL26" s="146" t="str">
        <f>IF(AL25="","",VLOOKUP(AL25,'シフト記号表（勤務時間帯）'!$C$6:$K$35,9,FALSE))</f>
        <v/>
      </c>
      <c r="AM26" s="147" t="str">
        <f>IF(AM25="","",VLOOKUP(AM25,'シフト記号表（勤務時間帯）'!$C$6:$K$35,9,FALSE))</f>
        <v/>
      </c>
      <c r="AN26" s="145" t="str">
        <f>IF(AN25="","",VLOOKUP(AN25,'シフト記号表（勤務時間帯）'!$C$6:$K$35,9,FALSE))</f>
        <v/>
      </c>
      <c r="AO26" s="146" t="str">
        <f>IF(AO25="","",VLOOKUP(AO25,'シフト記号表（勤務時間帯）'!$C$6:$K$35,9,FALSE))</f>
        <v/>
      </c>
      <c r="AP26" s="146" t="str">
        <f>IF(AP25="","",VLOOKUP(AP25,'シフト記号表（勤務時間帯）'!$C$6:$K$35,9,FALSE))</f>
        <v/>
      </c>
      <c r="AQ26" s="146" t="str">
        <f>IF(AQ25="","",VLOOKUP(AQ25,'シフト記号表（勤務時間帯）'!$C$6:$K$35,9,FALSE))</f>
        <v/>
      </c>
      <c r="AR26" s="146" t="str">
        <f>IF(AR25="","",VLOOKUP(AR25,'シフト記号表（勤務時間帯）'!$C$6:$K$35,9,FALSE))</f>
        <v/>
      </c>
      <c r="AS26" s="146" t="str">
        <f>IF(AS25="","",VLOOKUP(AS25,'シフト記号表（勤務時間帯）'!$C$6:$K$35,9,FALSE))</f>
        <v/>
      </c>
      <c r="AT26" s="147" t="str">
        <f>IF(AT25="","",VLOOKUP(AT25,'シフト記号表（勤務時間帯）'!$C$6:$K$35,9,FALSE))</f>
        <v/>
      </c>
      <c r="AU26" s="145" t="str">
        <f>IF(AU25="","",VLOOKUP(AU25,'シフト記号表（勤務時間帯）'!$C$6:$K$35,9,FALSE))</f>
        <v/>
      </c>
      <c r="AV26" s="146" t="str">
        <f>IF(AV25="","",VLOOKUP(AV25,'シフト記号表（勤務時間帯）'!$C$6:$K$35,9,FALSE))</f>
        <v/>
      </c>
      <c r="AW26" s="146" t="str">
        <f>IF(AW25="","",VLOOKUP(AW25,'シフト記号表（勤務時間帯）'!$C$6:$K$35,9,FALSE))</f>
        <v/>
      </c>
      <c r="AX26" s="503">
        <f>IF($BB$3="４週",SUM(S26:AT26),IF($BB$3="暦月",SUM(S26:AW26),""))</f>
        <v>0</v>
      </c>
      <c r="AY26" s="504"/>
      <c r="AZ26" s="505">
        <f>IF($BB$3="４週",AX26/4,IF($BB$3="暦月",認知症対応型通所!AX26/(認知症対応型通所!$BB$8/7),""))</f>
        <v>0</v>
      </c>
      <c r="BA26" s="506"/>
      <c r="BB26" s="368"/>
      <c r="BC26" s="369"/>
      <c r="BD26" s="369"/>
      <c r="BE26" s="369"/>
      <c r="BF26" s="370"/>
    </row>
    <row r="27" spans="2:58" ht="20.25" customHeight="1" x14ac:dyDescent="0.4">
      <c r="B27" s="442"/>
      <c r="C27" s="449"/>
      <c r="D27" s="450"/>
      <c r="E27" s="451"/>
      <c r="F27" s="125">
        <f>C25</f>
        <v>0</v>
      </c>
      <c r="G27" s="518"/>
      <c r="H27" s="457"/>
      <c r="I27" s="458"/>
      <c r="J27" s="458"/>
      <c r="K27" s="459"/>
      <c r="L27" s="523"/>
      <c r="M27" s="524"/>
      <c r="N27" s="524"/>
      <c r="O27" s="525"/>
      <c r="P27" s="507" t="s">
        <v>152</v>
      </c>
      <c r="Q27" s="508"/>
      <c r="R27" s="509"/>
      <c r="S27" s="95" t="str">
        <f>IF(S25="","",VLOOKUP(S25,'シフト記号表（勤務時間帯）'!$C$6:$U$35,19,FALSE))</f>
        <v/>
      </c>
      <c r="T27" s="96" t="str">
        <f>IF(T25="","",VLOOKUP(T25,'シフト記号表（勤務時間帯）'!$C$6:$U$35,19,FALSE))</f>
        <v/>
      </c>
      <c r="U27" s="96" t="str">
        <f>IF(U25="","",VLOOKUP(U25,'シフト記号表（勤務時間帯）'!$C$6:$U$35,19,FALSE))</f>
        <v/>
      </c>
      <c r="V27" s="96" t="str">
        <f>IF(V25="","",VLOOKUP(V25,'シフト記号表（勤務時間帯）'!$C$6:$U$35,19,FALSE))</f>
        <v/>
      </c>
      <c r="W27" s="96" t="str">
        <f>IF(W25="","",VLOOKUP(W25,'シフト記号表（勤務時間帯）'!$C$6:$U$35,19,FALSE))</f>
        <v/>
      </c>
      <c r="X27" s="96" t="str">
        <f>IF(X25="","",VLOOKUP(X25,'シフト記号表（勤務時間帯）'!$C$6:$U$35,19,FALSE))</f>
        <v/>
      </c>
      <c r="Y27" s="97" t="str">
        <f>IF(Y25="","",VLOOKUP(Y25,'シフト記号表（勤務時間帯）'!$C$6:$U$35,19,FALSE))</f>
        <v/>
      </c>
      <c r="Z27" s="95" t="str">
        <f>IF(Z25="","",VLOOKUP(Z25,'シフト記号表（勤務時間帯）'!$C$6:$U$35,19,FALSE))</f>
        <v/>
      </c>
      <c r="AA27" s="96" t="str">
        <f>IF(AA25="","",VLOOKUP(AA25,'シフト記号表（勤務時間帯）'!$C$6:$U$35,19,FALSE))</f>
        <v/>
      </c>
      <c r="AB27" s="96" t="str">
        <f>IF(AB25="","",VLOOKUP(AB25,'シフト記号表（勤務時間帯）'!$C$6:$U$35,19,FALSE))</f>
        <v/>
      </c>
      <c r="AC27" s="96" t="str">
        <f>IF(AC25="","",VLOOKUP(AC25,'シフト記号表（勤務時間帯）'!$C$6:$U$35,19,FALSE))</f>
        <v/>
      </c>
      <c r="AD27" s="96" t="str">
        <f>IF(AD25="","",VLOOKUP(AD25,'シフト記号表（勤務時間帯）'!$C$6:$U$35,19,FALSE))</f>
        <v/>
      </c>
      <c r="AE27" s="96" t="str">
        <f>IF(AE25="","",VLOOKUP(AE25,'シフト記号表（勤務時間帯）'!$C$6:$U$35,19,FALSE))</f>
        <v/>
      </c>
      <c r="AF27" s="97" t="str">
        <f>IF(AF25="","",VLOOKUP(AF25,'シフト記号表（勤務時間帯）'!$C$6:$U$35,19,FALSE))</f>
        <v/>
      </c>
      <c r="AG27" s="95" t="str">
        <f>IF(AG25="","",VLOOKUP(AG25,'シフト記号表（勤務時間帯）'!$C$6:$U$35,19,FALSE))</f>
        <v/>
      </c>
      <c r="AH27" s="96" t="str">
        <f>IF(AH25="","",VLOOKUP(AH25,'シフト記号表（勤務時間帯）'!$C$6:$U$35,19,FALSE))</f>
        <v/>
      </c>
      <c r="AI27" s="96" t="str">
        <f>IF(AI25="","",VLOOKUP(AI25,'シフト記号表（勤務時間帯）'!$C$6:$U$35,19,FALSE))</f>
        <v/>
      </c>
      <c r="AJ27" s="96" t="str">
        <f>IF(AJ25="","",VLOOKUP(AJ25,'シフト記号表（勤務時間帯）'!$C$6:$U$35,19,FALSE))</f>
        <v/>
      </c>
      <c r="AK27" s="96" t="str">
        <f>IF(AK25="","",VLOOKUP(AK25,'シフト記号表（勤務時間帯）'!$C$6:$U$35,19,FALSE))</f>
        <v/>
      </c>
      <c r="AL27" s="96" t="str">
        <f>IF(AL25="","",VLOOKUP(AL25,'シフト記号表（勤務時間帯）'!$C$6:$U$35,19,FALSE))</f>
        <v/>
      </c>
      <c r="AM27" s="97" t="str">
        <f>IF(AM25="","",VLOOKUP(AM25,'シフト記号表（勤務時間帯）'!$C$6:$U$35,19,FALSE))</f>
        <v/>
      </c>
      <c r="AN27" s="95" t="str">
        <f>IF(AN25="","",VLOOKUP(AN25,'シフト記号表（勤務時間帯）'!$C$6:$U$35,19,FALSE))</f>
        <v/>
      </c>
      <c r="AO27" s="96" t="str">
        <f>IF(AO25="","",VLOOKUP(AO25,'シフト記号表（勤務時間帯）'!$C$6:$U$35,19,FALSE))</f>
        <v/>
      </c>
      <c r="AP27" s="96" t="str">
        <f>IF(AP25="","",VLOOKUP(AP25,'シフト記号表（勤務時間帯）'!$C$6:$U$35,19,FALSE))</f>
        <v/>
      </c>
      <c r="AQ27" s="96" t="str">
        <f>IF(AQ25="","",VLOOKUP(AQ25,'シフト記号表（勤務時間帯）'!$C$6:$U$35,19,FALSE))</f>
        <v/>
      </c>
      <c r="AR27" s="96" t="str">
        <f>IF(AR25="","",VLOOKUP(AR25,'シフト記号表（勤務時間帯）'!$C$6:$U$35,19,FALSE))</f>
        <v/>
      </c>
      <c r="AS27" s="96" t="str">
        <f>IF(AS25="","",VLOOKUP(AS25,'シフト記号表（勤務時間帯）'!$C$6:$U$35,19,FALSE))</f>
        <v/>
      </c>
      <c r="AT27" s="97" t="str">
        <f>IF(AT25="","",VLOOKUP(AT25,'シフト記号表（勤務時間帯）'!$C$6:$U$35,19,FALSE))</f>
        <v/>
      </c>
      <c r="AU27" s="95" t="str">
        <f>IF(AU25="","",VLOOKUP(AU25,'シフト記号表（勤務時間帯）'!$C$6:$U$35,19,FALSE))</f>
        <v/>
      </c>
      <c r="AV27" s="96" t="str">
        <f>IF(AV25="","",VLOOKUP(AV25,'シフト記号表（勤務時間帯）'!$C$6:$U$35,19,FALSE))</f>
        <v/>
      </c>
      <c r="AW27" s="96" t="str">
        <f>IF(AW25="","",VLOOKUP(AW25,'シフト記号表（勤務時間帯）'!$C$6:$U$35,19,FALSE))</f>
        <v/>
      </c>
      <c r="AX27" s="510">
        <f>IF($BB$3="４週",SUM(S27:AT27),IF($BB$3="暦月",SUM(S27:AW27),""))</f>
        <v>0</v>
      </c>
      <c r="AY27" s="511"/>
      <c r="AZ27" s="512">
        <f>IF($BB$3="４週",AX27/4,IF($BB$3="暦月",認知症対応型通所!AX27/(認知症対応型通所!$BB$8/7),""))</f>
        <v>0</v>
      </c>
      <c r="BA27" s="513"/>
      <c r="BB27" s="497"/>
      <c r="BC27" s="498"/>
      <c r="BD27" s="498"/>
      <c r="BE27" s="498"/>
      <c r="BF27" s="499"/>
    </row>
    <row r="28" spans="2:58" ht="20.25" customHeight="1" x14ac:dyDescent="0.4">
      <c r="B28" s="442">
        <f>B25+1</f>
        <v>3</v>
      </c>
      <c r="C28" s="376"/>
      <c r="D28" s="385"/>
      <c r="E28" s="377"/>
      <c r="F28" s="149"/>
      <c r="G28" s="517"/>
      <c r="H28" s="519"/>
      <c r="I28" s="458"/>
      <c r="J28" s="458"/>
      <c r="K28" s="459"/>
      <c r="L28" s="520"/>
      <c r="M28" s="521"/>
      <c r="N28" s="521"/>
      <c r="O28" s="522"/>
      <c r="P28" s="526" t="s">
        <v>150</v>
      </c>
      <c r="Q28" s="527"/>
      <c r="R28" s="528"/>
      <c r="S28" s="65"/>
      <c r="T28" s="66"/>
      <c r="U28" s="66"/>
      <c r="V28" s="66"/>
      <c r="W28" s="66"/>
      <c r="X28" s="66"/>
      <c r="Y28" s="67"/>
      <c r="Z28" s="65"/>
      <c r="AA28" s="66"/>
      <c r="AB28" s="66"/>
      <c r="AC28" s="66"/>
      <c r="AD28" s="66"/>
      <c r="AE28" s="66"/>
      <c r="AF28" s="67"/>
      <c r="AG28" s="65"/>
      <c r="AH28" s="66"/>
      <c r="AI28" s="66"/>
      <c r="AJ28" s="66"/>
      <c r="AK28" s="66"/>
      <c r="AL28" s="66"/>
      <c r="AM28" s="67"/>
      <c r="AN28" s="65"/>
      <c r="AO28" s="66"/>
      <c r="AP28" s="66"/>
      <c r="AQ28" s="66"/>
      <c r="AR28" s="66"/>
      <c r="AS28" s="66"/>
      <c r="AT28" s="67"/>
      <c r="AU28" s="65"/>
      <c r="AV28" s="66"/>
      <c r="AW28" s="66"/>
      <c r="AX28" s="529"/>
      <c r="AY28" s="530"/>
      <c r="AZ28" s="531"/>
      <c r="BA28" s="532"/>
      <c r="BB28" s="365"/>
      <c r="BC28" s="366"/>
      <c r="BD28" s="366"/>
      <c r="BE28" s="366"/>
      <c r="BF28" s="367"/>
    </row>
    <row r="29" spans="2:58" ht="20.25" customHeight="1" x14ac:dyDescent="0.4">
      <c r="B29" s="442"/>
      <c r="C29" s="378"/>
      <c r="D29" s="387"/>
      <c r="E29" s="379"/>
      <c r="F29" s="125"/>
      <c r="G29" s="453"/>
      <c r="H29" s="457"/>
      <c r="I29" s="458"/>
      <c r="J29" s="458"/>
      <c r="K29" s="459"/>
      <c r="L29" s="463"/>
      <c r="M29" s="464"/>
      <c r="N29" s="464"/>
      <c r="O29" s="465"/>
      <c r="P29" s="500" t="s">
        <v>151</v>
      </c>
      <c r="Q29" s="501"/>
      <c r="R29" s="502"/>
      <c r="S29" s="145" t="str">
        <f>IF(S28="","",VLOOKUP(S28,'シフト記号表（勤務時間帯）'!$C$6:$K$35,9,FALSE))</f>
        <v/>
      </c>
      <c r="T29" s="146" t="str">
        <f>IF(T28="","",VLOOKUP(T28,'シフト記号表（勤務時間帯）'!$C$6:$K$35,9,FALSE))</f>
        <v/>
      </c>
      <c r="U29" s="146" t="str">
        <f>IF(U28="","",VLOOKUP(U28,'シフト記号表（勤務時間帯）'!$C$6:$K$35,9,FALSE))</f>
        <v/>
      </c>
      <c r="V29" s="146" t="str">
        <f>IF(V28="","",VLOOKUP(V28,'シフト記号表（勤務時間帯）'!$C$6:$K$35,9,FALSE))</f>
        <v/>
      </c>
      <c r="W29" s="146" t="str">
        <f>IF(W28="","",VLOOKUP(W28,'シフト記号表（勤務時間帯）'!$C$6:$K$35,9,FALSE))</f>
        <v/>
      </c>
      <c r="X29" s="146" t="str">
        <f>IF(X28="","",VLOOKUP(X28,'シフト記号表（勤務時間帯）'!$C$6:$K$35,9,FALSE))</f>
        <v/>
      </c>
      <c r="Y29" s="147" t="str">
        <f>IF(Y28="","",VLOOKUP(Y28,'シフト記号表（勤務時間帯）'!$C$6:$K$35,9,FALSE))</f>
        <v/>
      </c>
      <c r="Z29" s="145" t="str">
        <f>IF(Z28="","",VLOOKUP(Z28,'シフト記号表（勤務時間帯）'!$C$6:$K$35,9,FALSE))</f>
        <v/>
      </c>
      <c r="AA29" s="146" t="str">
        <f>IF(AA28="","",VLOOKUP(AA28,'シフト記号表（勤務時間帯）'!$C$6:$K$35,9,FALSE))</f>
        <v/>
      </c>
      <c r="AB29" s="146" t="str">
        <f>IF(AB28="","",VLOOKUP(AB28,'シフト記号表（勤務時間帯）'!$C$6:$K$35,9,FALSE))</f>
        <v/>
      </c>
      <c r="AC29" s="146" t="str">
        <f>IF(AC28="","",VLOOKUP(AC28,'シフト記号表（勤務時間帯）'!$C$6:$K$35,9,FALSE))</f>
        <v/>
      </c>
      <c r="AD29" s="146" t="str">
        <f>IF(AD28="","",VLOOKUP(AD28,'シフト記号表（勤務時間帯）'!$C$6:$K$35,9,FALSE))</f>
        <v/>
      </c>
      <c r="AE29" s="146" t="str">
        <f>IF(AE28="","",VLOOKUP(AE28,'シフト記号表（勤務時間帯）'!$C$6:$K$35,9,FALSE))</f>
        <v/>
      </c>
      <c r="AF29" s="147" t="str">
        <f>IF(AF28="","",VLOOKUP(AF28,'シフト記号表（勤務時間帯）'!$C$6:$K$35,9,FALSE))</f>
        <v/>
      </c>
      <c r="AG29" s="145" t="str">
        <f>IF(AG28="","",VLOOKUP(AG28,'シフト記号表（勤務時間帯）'!$C$6:$K$35,9,FALSE))</f>
        <v/>
      </c>
      <c r="AH29" s="146" t="str">
        <f>IF(AH28="","",VLOOKUP(AH28,'シフト記号表（勤務時間帯）'!$C$6:$K$35,9,FALSE))</f>
        <v/>
      </c>
      <c r="AI29" s="146" t="str">
        <f>IF(AI28="","",VLOOKUP(AI28,'シフト記号表（勤務時間帯）'!$C$6:$K$35,9,FALSE))</f>
        <v/>
      </c>
      <c r="AJ29" s="146" t="str">
        <f>IF(AJ28="","",VLOOKUP(AJ28,'シフト記号表（勤務時間帯）'!$C$6:$K$35,9,FALSE))</f>
        <v/>
      </c>
      <c r="AK29" s="146" t="str">
        <f>IF(AK28="","",VLOOKUP(AK28,'シフト記号表（勤務時間帯）'!$C$6:$K$35,9,FALSE))</f>
        <v/>
      </c>
      <c r="AL29" s="146" t="str">
        <f>IF(AL28="","",VLOOKUP(AL28,'シフト記号表（勤務時間帯）'!$C$6:$K$35,9,FALSE))</f>
        <v/>
      </c>
      <c r="AM29" s="147" t="str">
        <f>IF(AM28="","",VLOOKUP(AM28,'シフト記号表（勤務時間帯）'!$C$6:$K$35,9,FALSE))</f>
        <v/>
      </c>
      <c r="AN29" s="145" t="str">
        <f>IF(AN28="","",VLOOKUP(AN28,'シフト記号表（勤務時間帯）'!$C$6:$K$35,9,FALSE))</f>
        <v/>
      </c>
      <c r="AO29" s="146" t="str">
        <f>IF(AO28="","",VLOOKUP(AO28,'シフト記号表（勤務時間帯）'!$C$6:$K$35,9,FALSE))</f>
        <v/>
      </c>
      <c r="AP29" s="146" t="str">
        <f>IF(AP28="","",VLOOKUP(AP28,'シフト記号表（勤務時間帯）'!$C$6:$K$35,9,FALSE))</f>
        <v/>
      </c>
      <c r="AQ29" s="146" t="str">
        <f>IF(AQ28="","",VLOOKUP(AQ28,'シフト記号表（勤務時間帯）'!$C$6:$K$35,9,FALSE))</f>
        <v/>
      </c>
      <c r="AR29" s="146" t="str">
        <f>IF(AR28="","",VLOOKUP(AR28,'シフト記号表（勤務時間帯）'!$C$6:$K$35,9,FALSE))</f>
        <v/>
      </c>
      <c r="AS29" s="146" t="str">
        <f>IF(AS28="","",VLOOKUP(AS28,'シフト記号表（勤務時間帯）'!$C$6:$K$35,9,FALSE))</f>
        <v/>
      </c>
      <c r="AT29" s="147" t="str">
        <f>IF(AT28="","",VLOOKUP(AT28,'シフト記号表（勤務時間帯）'!$C$6:$K$35,9,FALSE))</f>
        <v/>
      </c>
      <c r="AU29" s="145" t="str">
        <f>IF(AU28="","",VLOOKUP(AU28,'シフト記号表（勤務時間帯）'!$C$6:$K$35,9,FALSE))</f>
        <v/>
      </c>
      <c r="AV29" s="146" t="str">
        <f>IF(AV28="","",VLOOKUP(AV28,'シフト記号表（勤務時間帯）'!$C$6:$K$35,9,FALSE))</f>
        <v/>
      </c>
      <c r="AW29" s="146" t="str">
        <f>IF(AW28="","",VLOOKUP(AW28,'シフト記号表（勤務時間帯）'!$C$6:$K$35,9,FALSE))</f>
        <v/>
      </c>
      <c r="AX29" s="503">
        <f>IF($BB$3="４週",SUM(S29:AT29),IF($BB$3="暦月",SUM(S29:AW29),""))</f>
        <v>0</v>
      </c>
      <c r="AY29" s="504"/>
      <c r="AZ29" s="505">
        <f>IF($BB$3="４週",AX29/4,IF($BB$3="暦月",認知症対応型通所!AX29/(認知症対応型通所!$BB$8/7),""))</f>
        <v>0</v>
      </c>
      <c r="BA29" s="506"/>
      <c r="BB29" s="368"/>
      <c r="BC29" s="369"/>
      <c r="BD29" s="369"/>
      <c r="BE29" s="369"/>
      <c r="BF29" s="370"/>
    </row>
    <row r="30" spans="2:58" ht="20.25" customHeight="1" x14ac:dyDescent="0.4">
      <c r="B30" s="442"/>
      <c r="C30" s="533"/>
      <c r="D30" s="534"/>
      <c r="E30" s="535"/>
      <c r="F30" s="125">
        <f>C28</f>
        <v>0</v>
      </c>
      <c r="G30" s="518"/>
      <c r="H30" s="457"/>
      <c r="I30" s="458"/>
      <c r="J30" s="458"/>
      <c r="K30" s="459"/>
      <c r="L30" s="523"/>
      <c r="M30" s="524"/>
      <c r="N30" s="524"/>
      <c r="O30" s="525"/>
      <c r="P30" s="507" t="s">
        <v>152</v>
      </c>
      <c r="Q30" s="508"/>
      <c r="R30" s="509"/>
      <c r="S30" s="95" t="str">
        <f>IF(S28="","",VLOOKUP(S28,'シフト記号表（勤務時間帯）'!$C$6:$U$35,19,FALSE))</f>
        <v/>
      </c>
      <c r="T30" s="96" t="str">
        <f>IF(T28="","",VLOOKUP(T28,'シフト記号表（勤務時間帯）'!$C$6:$U$35,19,FALSE))</f>
        <v/>
      </c>
      <c r="U30" s="96" t="str">
        <f>IF(U28="","",VLOOKUP(U28,'シフト記号表（勤務時間帯）'!$C$6:$U$35,19,FALSE))</f>
        <v/>
      </c>
      <c r="V30" s="96" t="str">
        <f>IF(V28="","",VLOOKUP(V28,'シフト記号表（勤務時間帯）'!$C$6:$U$35,19,FALSE))</f>
        <v/>
      </c>
      <c r="W30" s="96" t="str">
        <f>IF(W28="","",VLOOKUP(W28,'シフト記号表（勤務時間帯）'!$C$6:$U$35,19,FALSE))</f>
        <v/>
      </c>
      <c r="X30" s="96" t="str">
        <f>IF(X28="","",VLOOKUP(X28,'シフト記号表（勤務時間帯）'!$C$6:$U$35,19,FALSE))</f>
        <v/>
      </c>
      <c r="Y30" s="97" t="str">
        <f>IF(Y28="","",VLOOKUP(Y28,'シフト記号表（勤務時間帯）'!$C$6:$U$35,19,FALSE))</f>
        <v/>
      </c>
      <c r="Z30" s="95" t="str">
        <f>IF(Z28="","",VLOOKUP(Z28,'シフト記号表（勤務時間帯）'!$C$6:$U$35,19,FALSE))</f>
        <v/>
      </c>
      <c r="AA30" s="96" t="str">
        <f>IF(AA28="","",VLOOKUP(AA28,'シフト記号表（勤務時間帯）'!$C$6:$U$35,19,FALSE))</f>
        <v/>
      </c>
      <c r="AB30" s="96" t="str">
        <f>IF(AB28="","",VLOOKUP(AB28,'シフト記号表（勤務時間帯）'!$C$6:$U$35,19,FALSE))</f>
        <v/>
      </c>
      <c r="AC30" s="96" t="str">
        <f>IF(AC28="","",VLOOKUP(AC28,'シフト記号表（勤務時間帯）'!$C$6:$U$35,19,FALSE))</f>
        <v/>
      </c>
      <c r="AD30" s="96" t="str">
        <f>IF(AD28="","",VLOOKUP(AD28,'シフト記号表（勤務時間帯）'!$C$6:$U$35,19,FALSE))</f>
        <v/>
      </c>
      <c r="AE30" s="96" t="str">
        <f>IF(AE28="","",VLOOKUP(AE28,'シフト記号表（勤務時間帯）'!$C$6:$U$35,19,FALSE))</f>
        <v/>
      </c>
      <c r="AF30" s="97" t="str">
        <f>IF(AF28="","",VLOOKUP(AF28,'シフト記号表（勤務時間帯）'!$C$6:$U$35,19,FALSE))</f>
        <v/>
      </c>
      <c r="AG30" s="95" t="str">
        <f>IF(AG28="","",VLOOKUP(AG28,'シフト記号表（勤務時間帯）'!$C$6:$U$35,19,FALSE))</f>
        <v/>
      </c>
      <c r="AH30" s="96" t="str">
        <f>IF(AH28="","",VLOOKUP(AH28,'シフト記号表（勤務時間帯）'!$C$6:$U$35,19,FALSE))</f>
        <v/>
      </c>
      <c r="AI30" s="96" t="str">
        <f>IF(AI28="","",VLOOKUP(AI28,'シフト記号表（勤務時間帯）'!$C$6:$U$35,19,FALSE))</f>
        <v/>
      </c>
      <c r="AJ30" s="96" t="str">
        <f>IF(AJ28="","",VLOOKUP(AJ28,'シフト記号表（勤務時間帯）'!$C$6:$U$35,19,FALSE))</f>
        <v/>
      </c>
      <c r="AK30" s="96" t="str">
        <f>IF(AK28="","",VLOOKUP(AK28,'シフト記号表（勤務時間帯）'!$C$6:$U$35,19,FALSE))</f>
        <v/>
      </c>
      <c r="AL30" s="96" t="str">
        <f>IF(AL28="","",VLOOKUP(AL28,'シフト記号表（勤務時間帯）'!$C$6:$U$35,19,FALSE))</f>
        <v/>
      </c>
      <c r="AM30" s="97" t="str">
        <f>IF(AM28="","",VLOOKUP(AM28,'シフト記号表（勤務時間帯）'!$C$6:$U$35,19,FALSE))</f>
        <v/>
      </c>
      <c r="AN30" s="95" t="str">
        <f>IF(AN28="","",VLOOKUP(AN28,'シフト記号表（勤務時間帯）'!$C$6:$U$35,19,FALSE))</f>
        <v/>
      </c>
      <c r="AO30" s="96" t="str">
        <f>IF(AO28="","",VLOOKUP(AO28,'シフト記号表（勤務時間帯）'!$C$6:$U$35,19,FALSE))</f>
        <v/>
      </c>
      <c r="AP30" s="96" t="str">
        <f>IF(AP28="","",VLOOKUP(AP28,'シフト記号表（勤務時間帯）'!$C$6:$U$35,19,FALSE))</f>
        <v/>
      </c>
      <c r="AQ30" s="96" t="str">
        <f>IF(AQ28="","",VLOOKUP(AQ28,'シフト記号表（勤務時間帯）'!$C$6:$U$35,19,FALSE))</f>
        <v/>
      </c>
      <c r="AR30" s="96" t="str">
        <f>IF(AR28="","",VLOOKUP(AR28,'シフト記号表（勤務時間帯）'!$C$6:$U$35,19,FALSE))</f>
        <v/>
      </c>
      <c r="AS30" s="96" t="str">
        <f>IF(AS28="","",VLOOKUP(AS28,'シフト記号表（勤務時間帯）'!$C$6:$U$35,19,FALSE))</f>
        <v/>
      </c>
      <c r="AT30" s="97" t="str">
        <f>IF(AT28="","",VLOOKUP(AT28,'シフト記号表（勤務時間帯）'!$C$6:$U$35,19,FALSE))</f>
        <v/>
      </c>
      <c r="AU30" s="95" t="str">
        <f>IF(AU28="","",VLOOKUP(AU28,'シフト記号表（勤務時間帯）'!$C$6:$U$35,19,FALSE))</f>
        <v/>
      </c>
      <c r="AV30" s="96" t="str">
        <f>IF(AV28="","",VLOOKUP(AV28,'シフト記号表（勤務時間帯）'!$C$6:$U$35,19,FALSE))</f>
        <v/>
      </c>
      <c r="AW30" s="96" t="str">
        <f>IF(AW28="","",VLOOKUP(AW28,'シフト記号表（勤務時間帯）'!$C$6:$U$35,19,FALSE))</f>
        <v/>
      </c>
      <c r="AX30" s="510">
        <f>IF($BB$3="４週",SUM(S30:AT30),IF($BB$3="暦月",SUM(S30:AW30),""))</f>
        <v>0</v>
      </c>
      <c r="AY30" s="511"/>
      <c r="AZ30" s="512">
        <f>IF($BB$3="４週",AX30/4,IF($BB$3="暦月",認知症対応型通所!AX30/(認知症対応型通所!$BB$8/7),""))</f>
        <v>0</v>
      </c>
      <c r="BA30" s="513"/>
      <c r="BB30" s="497"/>
      <c r="BC30" s="498"/>
      <c r="BD30" s="498"/>
      <c r="BE30" s="498"/>
      <c r="BF30" s="499"/>
    </row>
    <row r="31" spans="2:58" ht="20.25" customHeight="1" x14ac:dyDescent="0.4">
      <c r="B31" s="442">
        <f>B28+1</f>
        <v>4</v>
      </c>
      <c r="C31" s="376"/>
      <c r="D31" s="385"/>
      <c r="E31" s="377"/>
      <c r="F31" s="149"/>
      <c r="G31" s="517"/>
      <c r="H31" s="519"/>
      <c r="I31" s="458"/>
      <c r="J31" s="458"/>
      <c r="K31" s="459"/>
      <c r="L31" s="520"/>
      <c r="M31" s="521"/>
      <c r="N31" s="521"/>
      <c r="O31" s="522"/>
      <c r="P31" s="526" t="s">
        <v>150</v>
      </c>
      <c r="Q31" s="527"/>
      <c r="R31" s="528"/>
      <c r="S31" s="65"/>
      <c r="T31" s="66"/>
      <c r="U31" s="66"/>
      <c r="V31" s="66"/>
      <c r="W31" s="66"/>
      <c r="X31" s="66"/>
      <c r="Y31" s="67"/>
      <c r="Z31" s="65"/>
      <c r="AA31" s="66"/>
      <c r="AB31" s="66"/>
      <c r="AC31" s="66"/>
      <c r="AD31" s="66"/>
      <c r="AE31" s="66"/>
      <c r="AF31" s="67"/>
      <c r="AG31" s="65"/>
      <c r="AH31" s="66"/>
      <c r="AI31" s="66"/>
      <c r="AJ31" s="66"/>
      <c r="AK31" s="66"/>
      <c r="AL31" s="66"/>
      <c r="AM31" s="67"/>
      <c r="AN31" s="65"/>
      <c r="AO31" s="66"/>
      <c r="AP31" s="66"/>
      <c r="AQ31" s="66"/>
      <c r="AR31" s="66"/>
      <c r="AS31" s="66"/>
      <c r="AT31" s="67"/>
      <c r="AU31" s="65"/>
      <c r="AV31" s="66"/>
      <c r="AW31" s="66"/>
      <c r="AX31" s="529"/>
      <c r="AY31" s="530"/>
      <c r="AZ31" s="531"/>
      <c r="BA31" s="532"/>
      <c r="BB31" s="365"/>
      <c r="BC31" s="366"/>
      <c r="BD31" s="366"/>
      <c r="BE31" s="366"/>
      <c r="BF31" s="367"/>
    </row>
    <row r="32" spans="2:58" ht="20.25" customHeight="1" x14ac:dyDescent="0.4">
      <c r="B32" s="442"/>
      <c r="C32" s="378"/>
      <c r="D32" s="387"/>
      <c r="E32" s="379"/>
      <c r="F32" s="125"/>
      <c r="G32" s="453"/>
      <c r="H32" s="457"/>
      <c r="I32" s="458"/>
      <c r="J32" s="458"/>
      <c r="K32" s="459"/>
      <c r="L32" s="463"/>
      <c r="M32" s="464"/>
      <c r="N32" s="464"/>
      <c r="O32" s="465"/>
      <c r="P32" s="500" t="s">
        <v>151</v>
      </c>
      <c r="Q32" s="501"/>
      <c r="R32" s="502"/>
      <c r="S32" s="145" t="str">
        <f>IF(S31="","",VLOOKUP(S31,'シフト記号表（勤務時間帯）'!$C$6:$K$35,9,FALSE))</f>
        <v/>
      </c>
      <c r="T32" s="146" t="str">
        <f>IF(T31="","",VLOOKUP(T31,'シフト記号表（勤務時間帯）'!$C$6:$K$35,9,FALSE))</f>
        <v/>
      </c>
      <c r="U32" s="146" t="str">
        <f>IF(U31="","",VLOOKUP(U31,'シフト記号表（勤務時間帯）'!$C$6:$K$35,9,FALSE))</f>
        <v/>
      </c>
      <c r="V32" s="146" t="str">
        <f>IF(V31="","",VLOOKUP(V31,'シフト記号表（勤務時間帯）'!$C$6:$K$35,9,FALSE))</f>
        <v/>
      </c>
      <c r="W32" s="146" t="str">
        <f>IF(W31="","",VLOOKUP(W31,'シフト記号表（勤務時間帯）'!$C$6:$K$35,9,FALSE))</f>
        <v/>
      </c>
      <c r="X32" s="146" t="str">
        <f>IF(X31="","",VLOOKUP(X31,'シフト記号表（勤務時間帯）'!$C$6:$K$35,9,FALSE))</f>
        <v/>
      </c>
      <c r="Y32" s="147" t="str">
        <f>IF(Y31="","",VLOOKUP(Y31,'シフト記号表（勤務時間帯）'!$C$6:$K$35,9,FALSE))</f>
        <v/>
      </c>
      <c r="Z32" s="145" t="str">
        <f>IF(Z31="","",VLOOKUP(Z31,'シフト記号表（勤務時間帯）'!$C$6:$K$35,9,FALSE))</f>
        <v/>
      </c>
      <c r="AA32" s="146" t="str">
        <f>IF(AA31="","",VLOOKUP(AA31,'シフト記号表（勤務時間帯）'!$C$6:$K$35,9,FALSE))</f>
        <v/>
      </c>
      <c r="AB32" s="146" t="str">
        <f>IF(AB31="","",VLOOKUP(AB31,'シフト記号表（勤務時間帯）'!$C$6:$K$35,9,FALSE))</f>
        <v/>
      </c>
      <c r="AC32" s="146" t="str">
        <f>IF(AC31="","",VLOOKUP(AC31,'シフト記号表（勤務時間帯）'!$C$6:$K$35,9,FALSE))</f>
        <v/>
      </c>
      <c r="AD32" s="146" t="str">
        <f>IF(AD31="","",VLOOKUP(AD31,'シフト記号表（勤務時間帯）'!$C$6:$K$35,9,FALSE))</f>
        <v/>
      </c>
      <c r="AE32" s="146" t="str">
        <f>IF(AE31="","",VLOOKUP(AE31,'シフト記号表（勤務時間帯）'!$C$6:$K$35,9,FALSE))</f>
        <v/>
      </c>
      <c r="AF32" s="147" t="str">
        <f>IF(AF31="","",VLOOKUP(AF31,'シフト記号表（勤務時間帯）'!$C$6:$K$35,9,FALSE))</f>
        <v/>
      </c>
      <c r="AG32" s="145" t="str">
        <f>IF(AG31="","",VLOOKUP(AG31,'シフト記号表（勤務時間帯）'!$C$6:$K$35,9,FALSE))</f>
        <v/>
      </c>
      <c r="AH32" s="146" t="str">
        <f>IF(AH31="","",VLOOKUP(AH31,'シフト記号表（勤務時間帯）'!$C$6:$K$35,9,FALSE))</f>
        <v/>
      </c>
      <c r="AI32" s="146" t="str">
        <f>IF(AI31="","",VLOOKUP(AI31,'シフト記号表（勤務時間帯）'!$C$6:$K$35,9,FALSE))</f>
        <v/>
      </c>
      <c r="AJ32" s="146" t="str">
        <f>IF(AJ31="","",VLOOKUP(AJ31,'シフト記号表（勤務時間帯）'!$C$6:$K$35,9,FALSE))</f>
        <v/>
      </c>
      <c r="AK32" s="146" t="str">
        <f>IF(AK31="","",VLOOKUP(AK31,'シフト記号表（勤務時間帯）'!$C$6:$K$35,9,FALSE))</f>
        <v/>
      </c>
      <c r="AL32" s="146" t="str">
        <f>IF(AL31="","",VLOOKUP(AL31,'シフト記号表（勤務時間帯）'!$C$6:$K$35,9,FALSE))</f>
        <v/>
      </c>
      <c r="AM32" s="147" t="str">
        <f>IF(AM31="","",VLOOKUP(AM31,'シフト記号表（勤務時間帯）'!$C$6:$K$35,9,FALSE))</f>
        <v/>
      </c>
      <c r="AN32" s="145" t="str">
        <f>IF(AN31="","",VLOOKUP(AN31,'シフト記号表（勤務時間帯）'!$C$6:$K$35,9,FALSE))</f>
        <v/>
      </c>
      <c r="AO32" s="146" t="str">
        <f>IF(AO31="","",VLOOKUP(AO31,'シフト記号表（勤務時間帯）'!$C$6:$K$35,9,FALSE))</f>
        <v/>
      </c>
      <c r="AP32" s="146" t="str">
        <f>IF(AP31="","",VLOOKUP(AP31,'シフト記号表（勤務時間帯）'!$C$6:$K$35,9,FALSE))</f>
        <v/>
      </c>
      <c r="AQ32" s="146" t="str">
        <f>IF(AQ31="","",VLOOKUP(AQ31,'シフト記号表（勤務時間帯）'!$C$6:$K$35,9,FALSE))</f>
        <v/>
      </c>
      <c r="AR32" s="146" t="str">
        <f>IF(AR31="","",VLOOKUP(AR31,'シフト記号表（勤務時間帯）'!$C$6:$K$35,9,FALSE))</f>
        <v/>
      </c>
      <c r="AS32" s="146" t="str">
        <f>IF(AS31="","",VLOOKUP(AS31,'シフト記号表（勤務時間帯）'!$C$6:$K$35,9,FALSE))</f>
        <v/>
      </c>
      <c r="AT32" s="147" t="str">
        <f>IF(AT31="","",VLOOKUP(AT31,'シフト記号表（勤務時間帯）'!$C$6:$K$35,9,FALSE))</f>
        <v/>
      </c>
      <c r="AU32" s="145" t="str">
        <f>IF(AU31="","",VLOOKUP(AU31,'シフト記号表（勤務時間帯）'!$C$6:$K$35,9,FALSE))</f>
        <v/>
      </c>
      <c r="AV32" s="146" t="str">
        <f>IF(AV31="","",VLOOKUP(AV31,'シフト記号表（勤務時間帯）'!$C$6:$K$35,9,FALSE))</f>
        <v/>
      </c>
      <c r="AW32" s="146" t="str">
        <f>IF(AW31="","",VLOOKUP(AW31,'シフト記号表（勤務時間帯）'!$C$6:$K$35,9,FALSE))</f>
        <v/>
      </c>
      <c r="AX32" s="503">
        <f>IF($BB$3="４週",SUM(S32:AT32),IF($BB$3="暦月",SUM(S32:AW32),""))</f>
        <v>0</v>
      </c>
      <c r="AY32" s="504"/>
      <c r="AZ32" s="505">
        <f>IF($BB$3="４週",AX32/4,IF($BB$3="暦月",認知症対応型通所!AX32/(認知症対応型通所!$BB$8/7),""))</f>
        <v>0</v>
      </c>
      <c r="BA32" s="506"/>
      <c r="BB32" s="368"/>
      <c r="BC32" s="369"/>
      <c r="BD32" s="369"/>
      <c r="BE32" s="369"/>
      <c r="BF32" s="370"/>
    </row>
    <row r="33" spans="2:58" ht="20.25" customHeight="1" x14ac:dyDescent="0.4">
      <c r="B33" s="442"/>
      <c r="C33" s="533"/>
      <c r="D33" s="534"/>
      <c r="E33" s="535"/>
      <c r="F33" s="125">
        <f>C31</f>
        <v>0</v>
      </c>
      <c r="G33" s="518"/>
      <c r="H33" s="457"/>
      <c r="I33" s="458"/>
      <c r="J33" s="458"/>
      <c r="K33" s="459"/>
      <c r="L33" s="523"/>
      <c r="M33" s="524"/>
      <c r="N33" s="524"/>
      <c r="O33" s="525"/>
      <c r="P33" s="507" t="s">
        <v>152</v>
      </c>
      <c r="Q33" s="508"/>
      <c r="R33" s="509"/>
      <c r="S33" s="95" t="str">
        <f>IF(S31="","",VLOOKUP(S31,'シフト記号表（勤務時間帯）'!$C$6:$U$35,19,FALSE))</f>
        <v/>
      </c>
      <c r="T33" s="96" t="str">
        <f>IF(T31="","",VLOOKUP(T31,'シフト記号表（勤務時間帯）'!$C$6:$U$35,19,FALSE))</f>
        <v/>
      </c>
      <c r="U33" s="96" t="str">
        <f>IF(U31="","",VLOOKUP(U31,'シフト記号表（勤務時間帯）'!$C$6:$U$35,19,FALSE))</f>
        <v/>
      </c>
      <c r="V33" s="96" t="str">
        <f>IF(V31="","",VLOOKUP(V31,'シフト記号表（勤務時間帯）'!$C$6:$U$35,19,FALSE))</f>
        <v/>
      </c>
      <c r="W33" s="96" t="str">
        <f>IF(W31="","",VLOOKUP(W31,'シフト記号表（勤務時間帯）'!$C$6:$U$35,19,FALSE))</f>
        <v/>
      </c>
      <c r="X33" s="96" t="str">
        <f>IF(X31="","",VLOOKUP(X31,'シフト記号表（勤務時間帯）'!$C$6:$U$35,19,FALSE))</f>
        <v/>
      </c>
      <c r="Y33" s="97" t="str">
        <f>IF(Y31="","",VLOOKUP(Y31,'シフト記号表（勤務時間帯）'!$C$6:$U$35,19,FALSE))</f>
        <v/>
      </c>
      <c r="Z33" s="95" t="str">
        <f>IF(Z31="","",VLOOKUP(Z31,'シフト記号表（勤務時間帯）'!$C$6:$U$35,19,FALSE))</f>
        <v/>
      </c>
      <c r="AA33" s="96" t="str">
        <f>IF(AA31="","",VLOOKUP(AA31,'シフト記号表（勤務時間帯）'!$C$6:$U$35,19,FALSE))</f>
        <v/>
      </c>
      <c r="AB33" s="96" t="str">
        <f>IF(AB31="","",VLOOKUP(AB31,'シフト記号表（勤務時間帯）'!$C$6:$U$35,19,FALSE))</f>
        <v/>
      </c>
      <c r="AC33" s="96" t="str">
        <f>IF(AC31="","",VLOOKUP(AC31,'シフト記号表（勤務時間帯）'!$C$6:$U$35,19,FALSE))</f>
        <v/>
      </c>
      <c r="AD33" s="96" t="str">
        <f>IF(AD31="","",VLOOKUP(AD31,'シフト記号表（勤務時間帯）'!$C$6:$U$35,19,FALSE))</f>
        <v/>
      </c>
      <c r="AE33" s="96" t="str">
        <f>IF(AE31="","",VLOOKUP(AE31,'シフト記号表（勤務時間帯）'!$C$6:$U$35,19,FALSE))</f>
        <v/>
      </c>
      <c r="AF33" s="97" t="str">
        <f>IF(AF31="","",VLOOKUP(AF31,'シフト記号表（勤務時間帯）'!$C$6:$U$35,19,FALSE))</f>
        <v/>
      </c>
      <c r="AG33" s="95" t="str">
        <f>IF(AG31="","",VLOOKUP(AG31,'シフト記号表（勤務時間帯）'!$C$6:$U$35,19,FALSE))</f>
        <v/>
      </c>
      <c r="AH33" s="96" t="str">
        <f>IF(AH31="","",VLOOKUP(AH31,'シフト記号表（勤務時間帯）'!$C$6:$U$35,19,FALSE))</f>
        <v/>
      </c>
      <c r="AI33" s="96" t="str">
        <f>IF(AI31="","",VLOOKUP(AI31,'シフト記号表（勤務時間帯）'!$C$6:$U$35,19,FALSE))</f>
        <v/>
      </c>
      <c r="AJ33" s="96" t="str">
        <f>IF(AJ31="","",VLOOKUP(AJ31,'シフト記号表（勤務時間帯）'!$C$6:$U$35,19,FALSE))</f>
        <v/>
      </c>
      <c r="AK33" s="96" t="str">
        <f>IF(AK31="","",VLOOKUP(AK31,'シフト記号表（勤務時間帯）'!$C$6:$U$35,19,FALSE))</f>
        <v/>
      </c>
      <c r="AL33" s="96" t="str">
        <f>IF(AL31="","",VLOOKUP(AL31,'シフト記号表（勤務時間帯）'!$C$6:$U$35,19,FALSE))</f>
        <v/>
      </c>
      <c r="AM33" s="97" t="str">
        <f>IF(AM31="","",VLOOKUP(AM31,'シフト記号表（勤務時間帯）'!$C$6:$U$35,19,FALSE))</f>
        <v/>
      </c>
      <c r="AN33" s="95" t="str">
        <f>IF(AN31="","",VLOOKUP(AN31,'シフト記号表（勤務時間帯）'!$C$6:$U$35,19,FALSE))</f>
        <v/>
      </c>
      <c r="AO33" s="96" t="str">
        <f>IF(AO31="","",VLOOKUP(AO31,'シフト記号表（勤務時間帯）'!$C$6:$U$35,19,FALSE))</f>
        <v/>
      </c>
      <c r="AP33" s="96" t="str">
        <f>IF(AP31="","",VLOOKUP(AP31,'シフト記号表（勤務時間帯）'!$C$6:$U$35,19,FALSE))</f>
        <v/>
      </c>
      <c r="AQ33" s="96" t="str">
        <f>IF(AQ31="","",VLOOKUP(AQ31,'シフト記号表（勤務時間帯）'!$C$6:$U$35,19,FALSE))</f>
        <v/>
      </c>
      <c r="AR33" s="96" t="str">
        <f>IF(AR31="","",VLOOKUP(AR31,'シフト記号表（勤務時間帯）'!$C$6:$U$35,19,FALSE))</f>
        <v/>
      </c>
      <c r="AS33" s="96" t="str">
        <f>IF(AS31="","",VLOOKUP(AS31,'シフト記号表（勤務時間帯）'!$C$6:$U$35,19,FALSE))</f>
        <v/>
      </c>
      <c r="AT33" s="97" t="str">
        <f>IF(AT31="","",VLOOKUP(AT31,'シフト記号表（勤務時間帯）'!$C$6:$U$35,19,FALSE))</f>
        <v/>
      </c>
      <c r="AU33" s="95" t="str">
        <f>IF(AU31="","",VLOOKUP(AU31,'シフト記号表（勤務時間帯）'!$C$6:$U$35,19,FALSE))</f>
        <v/>
      </c>
      <c r="AV33" s="96" t="str">
        <f>IF(AV31="","",VLOOKUP(AV31,'シフト記号表（勤務時間帯）'!$C$6:$U$35,19,FALSE))</f>
        <v/>
      </c>
      <c r="AW33" s="96" t="str">
        <f>IF(AW31="","",VLOOKUP(AW31,'シフト記号表（勤務時間帯）'!$C$6:$U$35,19,FALSE))</f>
        <v/>
      </c>
      <c r="AX33" s="510">
        <f>IF($BB$3="４週",SUM(S33:AT33),IF($BB$3="暦月",SUM(S33:AW33),""))</f>
        <v>0</v>
      </c>
      <c r="AY33" s="511"/>
      <c r="AZ33" s="512">
        <f>IF($BB$3="４週",AX33/4,IF($BB$3="暦月",認知症対応型通所!AX33/(認知症対応型通所!$BB$8/7),""))</f>
        <v>0</v>
      </c>
      <c r="BA33" s="513"/>
      <c r="BB33" s="497"/>
      <c r="BC33" s="498"/>
      <c r="BD33" s="498"/>
      <c r="BE33" s="498"/>
      <c r="BF33" s="499"/>
    </row>
    <row r="34" spans="2:58" ht="20.25" customHeight="1" x14ac:dyDescent="0.4">
      <c r="B34" s="442">
        <f>B31+1</f>
        <v>5</v>
      </c>
      <c r="C34" s="376"/>
      <c r="D34" s="385"/>
      <c r="E34" s="377"/>
      <c r="F34" s="149"/>
      <c r="G34" s="517"/>
      <c r="H34" s="519"/>
      <c r="I34" s="458"/>
      <c r="J34" s="458"/>
      <c r="K34" s="459"/>
      <c r="L34" s="520"/>
      <c r="M34" s="521"/>
      <c r="N34" s="521"/>
      <c r="O34" s="522"/>
      <c r="P34" s="526" t="s">
        <v>150</v>
      </c>
      <c r="Q34" s="527"/>
      <c r="R34" s="528"/>
      <c r="S34" s="65"/>
      <c r="T34" s="66"/>
      <c r="U34" s="66"/>
      <c r="V34" s="66"/>
      <c r="W34" s="66"/>
      <c r="X34" s="66"/>
      <c r="Y34" s="67"/>
      <c r="Z34" s="65"/>
      <c r="AA34" s="66"/>
      <c r="AB34" s="66"/>
      <c r="AC34" s="66"/>
      <c r="AD34" s="66"/>
      <c r="AE34" s="66"/>
      <c r="AF34" s="67"/>
      <c r="AG34" s="65"/>
      <c r="AH34" s="66"/>
      <c r="AI34" s="66"/>
      <c r="AJ34" s="66"/>
      <c r="AK34" s="66"/>
      <c r="AL34" s="66"/>
      <c r="AM34" s="67"/>
      <c r="AN34" s="65"/>
      <c r="AO34" s="66"/>
      <c r="AP34" s="66"/>
      <c r="AQ34" s="66"/>
      <c r="AR34" s="66"/>
      <c r="AS34" s="66"/>
      <c r="AT34" s="67"/>
      <c r="AU34" s="65"/>
      <c r="AV34" s="66"/>
      <c r="AW34" s="66"/>
      <c r="AX34" s="529"/>
      <c r="AY34" s="530"/>
      <c r="AZ34" s="531"/>
      <c r="BA34" s="532"/>
      <c r="BB34" s="365"/>
      <c r="BC34" s="366"/>
      <c r="BD34" s="366"/>
      <c r="BE34" s="366"/>
      <c r="BF34" s="367"/>
    </row>
    <row r="35" spans="2:58" ht="20.25" customHeight="1" x14ac:dyDescent="0.4">
      <c r="B35" s="442"/>
      <c r="C35" s="378"/>
      <c r="D35" s="387"/>
      <c r="E35" s="379"/>
      <c r="F35" s="125"/>
      <c r="G35" s="453"/>
      <c r="H35" s="457"/>
      <c r="I35" s="458"/>
      <c r="J35" s="458"/>
      <c r="K35" s="459"/>
      <c r="L35" s="463"/>
      <c r="M35" s="464"/>
      <c r="N35" s="464"/>
      <c r="O35" s="465"/>
      <c r="P35" s="500" t="s">
        <v>151</v>
      </c>
      <c r="Q35" s="501"/>
      <c r="R35" s="502"/>
      <c r="S35" s="145" t="str">
        <f>IF(S34="","",VLOOKUP(S34,'シフト記号表（勤務時間帯）'!$C$6:$K$35,9,FALSE))</f>
        <v/>
      </c>
      <c r="T35" s="146" t="str">
        <f>IF(T34="","",VLOOKUP(T34,'シフト記号表（勤務時間帯）'!$C$6:$K$35,9,FALSE))</f>
        <v/>
      </c>
      <c r="U35" s="146" t="str">
        <f>IF(U34="","",VLOOKUP(U34,'シフト記号表（勤務時間帯）'!$C$6:$K$35,9,FALSE))</f>
        <v/>
      </c>
      <c r="V35" s="146" t="str">
        <f>IF(V34="","",VLOOKUP(V34,'シフト記号表（勤務時間帯）'!$C$6:$K$35,9,FALSE))</f>
        <v/>
      </c>
      <c r="W35" s="146" t="str">
        <f>IF(W34="","",VLOOKUP(W34,'シフト記号表（勤務時間帯）'!$C$6:$K$35,9,FALSE))</f>
        <v/>
      </c>
      <c r="X35" s="146" t="str">
        <f>IF(X34="","",VLOOKUP(X34,'シフト記号表（勤務時間帯）'!$C$6:$K$35,9,FALSE))</f>
        <v/>
      </c>
      <c r="Y35" s="147" t="str">
        <f>IF(Y34="","",VLOOKUP(Y34,'シフト記号表（勤務時間帯）'!$C$6:$K$35,9,FALSE))</f>
        <v/>
      </c>
      <c r="Z35" s="145" t="str">
        <f>IF(Z34="","",VLOOKUP(Z34,'シフト記号表（勤務時間帯）'!$C$6:$K$35,9,FALSE))</f>
        <v/>
      </c>
      <c r="AA35" s="146" t="str">
        <f>IF(AA34="","",VLOOKUP(AA34,'シフト記号表（勤務時間帯）'!$C$6:$K$35,9,FALSE))</f>
        <v/>
      </c>
      <c r="AB35" s="146" t="str">
        <f>IF(AB34="","",VLOOKUP(AB34,'シフト記号表（勤務時間帯）'!$C$6:$K$35,9,FALSE))</f>
        <v/>
      </c>
      <c r="AC35" s="146" t="str">
        <f>IF(AC34="","",VLOOKUP(AC34,'シフト記号表（勤務時間帯）'!$C$6:$K$35,9,FALSE))</f>
        <v/>
      </c>
      <c r="AD35" s="146" t="str">
        <f>IF(AD34="","",VLOOKUP(AD34,'シフト記号表（勤務時間帯）'!$C$6:$K$35,9,FALSE))</f>
        <v/>
      </c>
      <c r="AE35" s="146" t="str">
        <f>IF(AE34="","",VLOOKUP(AE34,'シフト記号表（勤務時間帯）'!$C$6:$K$35,9,FALSE))</f>
        <v/>
      </c>
      <c r="AF35" s="147" t="str">
        <f>IF(AF34="","",VLOOKUP(AF34,'シフト記号表（勤務時間帯）'!$C$6:$K$35,9,FALSE))</f>
        <v/>
      </c>
      <c r="AG35" s="145" t="str">
        <f>IF(AG34="","",VLOOKUP(AG34,'シフト記号表（勤務時間帯）'!$C$6:$K$35,9,FALSE))</f>
        <v/>
      </c>
      <c r="AH35" s="146" t="str">
        <f>IF(AH34="","",VLOOKUP(AH34,'シフト記号表（勤務時間帯）'!$C$6:$K$35,9,FALSE))</f>
        <v/>
      </c>
      <c r="AI35" s="146" t="str">
        <f>IF(AI34="","",VLOOKUP(AI34,'シフト記号表（勤務時間帯）'!$C$6:$K$35,9,FALSE))</f>
        <v/>
      </c>
      <c r="AJ35" s="146" t="str">
        <f>IF(AJ34="","",VLOOKUP(AJ34,'シフト記号表（勤務時間帯）'!$C$6:$K$35,9,FALSE))</f>
        <v/>
      </c>
      <c r="AK35" s="146" t="str">
        <f>IF(AK34="","",VLOOKUP(AK34,'シフト記号表（勤務時間帯）'!$C$6:$K$35,9,FALSE))</f>
        <v/>
      </c>
      <c r="AL35" s="146" t="str">
        <f>IF(AL34="","",VLOOKUP(AL34,'シフト記号表（勤務時間帯）'!$C$6:$K$35,9,FALSE))</f>
        <v/>
      </c>
      <c r="AM35" s="147" t="str">
        <f>IF(AM34="","",VLOOKUP(AM34,'シフト記号表（勤務時間帯）'!$C$6:$K$35,9,FALSE))</f>
        <v/>
      </c>
      <c r="AN35" s="145" t="str">
        <f>IF(AN34="","",VLOOKUP(AN34,'シフト記号表（勤務時間帯）'!$C$6:$K$35,9,FALSE))</f>
        <v/>
      </c>
      <c r="AO35" s="146" t="str">
        <f>IF(AO34="","",VLOOKUP(AO34,'シフト記号表（勤務時間帯）'!$C$6:$K$35,9,FALSE))</f>
        <v/>
      </c>
      <c r="AP35" s="146" t="str">
        <f>IF(AP34="","",VLOOKUP(AP34,'シフト記号表（勤務時間帯）'!$C$6:$K$35,9,FALSE))</f>
        <v/>
      </c>
      <c r="AQ35" s="146" t="str">
        <f>IF(AQ34="","",VLOOKUP(AQ34,'シフト記号表（勤務時間帯）'!$C$6:$K$35,9,FALSE))</f>
        <v/>
      </c>
      <c r="AR35" s="146" t="str">
        <f>IF(AR34="","",VLOOKUP(AR34,'シフト記号表（勤務時間帯）'!$C$6:$K$35,9,FALSE))</f>
        <v/>
      </c>
      <c r="AS35" s="146" t="str">
        <f>IF(AS34="","",VLOOKUP(AS34,'シフト記号表（勤務時間帯）'!$C$6:$K$35,9,FALSE))</f>
        <v/>
      </c>
      <c r="AT35" s="147" t="str">
        <f>IF(AT34="","",VLOOKUP(AT34,'シフト記号表（勤務時間帯）'!$C$6:$K$35,9,FALSE))</f>
        <v/>
      </c>
      <c r="AU35" s="145" t="str">
        <f>IF(AU34="","",VLOOKUP(AU34,'シフト記号表（勤務時間帯）'!$C$6:$K$35,9,FALSE))</f>
        <v/>
      </c>
      <c r="AV35" s="146" t="str">
        <f>IF(AV34="","",VLOOKUP(AV34,'シフト記号表（勤務時間帯）'!$C$6:$K$35,9,FALSE))</f>
        <v/>
      </c>
      <c r="AW35" s="146" t="str">
        <f>IF(AW34="","",VLOOKUP(AW34,'シフト記号表（勤務時間帯）'!$C$6:$K$35,9,FALSE))</f>
        <v/>
      </c>
      <c r="AX35" s="503">
        <f>IF($BB$3="４週",SUM(S35:AT35),IF($BB$3="暦月",SUM(S35:AW35),""))</f>
        <v>0</v>
      </c>
      <c r="AY35" s="504"/>
      <c r="AZ35" s="505">
        <f>IF($BB$3="４週",AX35/4,IF($BB$3="暦月",認知症対応型通所!AX35/(認知症対応型通所!$BB$8/7),""))</f>
        <v>0</v>
      </c>
      <c r="BA35" s="506"/>
      <c r="BB35" s="368"/>
      <c r="BC35" s="369"/>
      <c r="BD35" s="369"/>
      <c r="BE35" s="369"/>
      <c r="BF35" s="370"/>
    </row>
    <row r="36" spans="2:58" ht="20.25" customHeight="1" x14ac:dyDescent="0.4">
      <c r="B36" s="442"/>
      <c r="C36" s="533"/>
      <c r="D36" s="534"/>
      <c r="E36" s="535"/>
      <c r="F36" s="125">
        <f>C34</f>
        <v>0</v>
      </c>
      <c r="G36" s="518"/>
      <c r="H36" s="457"/>
      <c r="I36" s="458"/>
      <c r="J36" s="458"/>
      <c r="K36" s="459"/>
      <c r="L36" s="523"/>
      <c r="M36" s="524"/>
      <c r="N36" s="524"/>
      <c r="O36" s="525"/>
      <c r="P36" s="507" t="s">
        <v>152</v>
      </c>
      <c r="Q36" s="508"/>
      <c r="R36" s="509"/>
      <c r="S36" s="95" t="str">
        <f>IF(S34="","",VLOOKUP(S34,'シフト記号表（勤務時間帯）'!$C$6:$U$35,19,FALSE))</f>
        <v/>
      </c>
      <c r="T36" s="96" t="str">
        <f>IF(T34="","",VLOOKUP(T34,'シフト記号表（勤務時間帯）'!$C$6:$U$35,19,FALSE))</f>
        <v/>
      </c>
      <c r="U36" s="96" t="str">
        <f>IF(U34="","",VLOOKUP(U34,'シフト記号表（勤務時間帯）'!$C$6:$U$35,19,FALSE))</f>
        <v/>
      </c>
      <c r="V36" s="96" t="str">
        <f>IF(V34="","",VLOOKUP(V34,'シフト記号表（勤務時間帯）'!$C$6:$U$35,19,FALSE))</f>
        <v/>
      </c>
      <c r="W36" s="96" t="str">
        <f>IF(W34="","",VLOOKUP(W34,'シフト記号表（勤務時間帯）'!$C$6:$U$35,19,FALSE))</f>
        <v/>
      </c>
      <c r="X36" s="96" t="str">
        <f>IF(X34="","",VLOOKUP(X34,'シフト記号表（勤務時間帯）'!$C$6:$U$35,19,FALSE))</f>
        <v/>
      </c>
      <c r="Y36" s="97" t="str">
        <f>IF(Y34="","",VLOOKUP(Y34,'シフト記号表（勤務時間帯）'!$C$6:$U$35,19,FALSE))</f>
        <v/>
      </c>
      <c r="Z36" s="95" t="str">
        <f>IF(Z34="","",VLOOKUP(Z34,'シフト記号表（勤務時間帯）'!$C$6:$U$35,19,FALSE))</f>
        <v/>
      </c>
      <c r="AA36" s="96" t="str">
        <f>IF(AA34="","",VLOOKUP(AA34,'シフト記号表（勤務時間帯）'!$C$6:$U$35,19,FALSE))</f>
        <v/>
      </c>
      <c r="AB36" s="96" t="str">
        <f>IF(AB34="","",VLOOKUP(AB34,'シフト記号表（勤務時間帯）'!$C$6:$U$35,19,FALSE))</f>
        <v/>
      </c>
      <c r="AC36" s="96" t="str">
        <f>IF(AC34="","",VLOOKUP(AC34,'シフト記号表（勤務時間帯）'!$C$6:$U$35,19,FALSE))</f>
        <v/>
      </c>
      <c r="AD36" s="96" t="str">
        <f>IF(AD34="","",VLOOKUP(AD34,'シフト記号表（勤務時間帯）'!$C$6:$U$35,19,FALSE))</f>
        <v/>
      </c>
      <c r="AE36" s="96" t="str">
        <f>IF(AE34="","",VLOOKUP(AE34,'シフト記号表（勤務時間帯）'!$C$6:$U$35,19,FALSE))</f>
        <v/>
      </c>
      <c r="AF36" s="97" t="str">
        <f>IF(AF34="","",VLOOKUP(AF34,'シフト記号表（勤務時間帯）'!$C$6:$U$35,19,FALSE))</f>
        <v/>
      </c>
      <c r="AG36" s="95" t="str">
        <f>IF(AG34="","",VLOOKUP(AG34,'シフト記号表（勤務時間帯）'!$C$6:$U$35,19,FALSE))</f>
        <v/>
      </c>
      <c r="AH36" s="96" t="str">
        <f>IF(AH34="","",VLOOKUP(AH34,'シフト記号表（勤務時間帯）'!$C$6:$U$35,19,FALSE))</f>
        <v/>
      </c>
      <c r="AI36" s="96" t="str">
        <f>IF(AI34="","",VLOOKUP(AI34,'シフト記号表（勤務時間帯）'!$C$6:$U$35,19,FALSE))</f>
        <v/>
      </c>
      <c r="AJ36" s="96" t="str">
        <f>IF(AJ34="","",VLOOKUP(AJ34,'シフト記号表（勤務時間帯）'!$C$6:$U$35,19,FALSE))</f>
        <v/>
      </c>
      <c r="AK36" s="96" t="str">
        <f>IF(AK34="","",VLOOKUP(AK34,'シフト記号表（勤務時間帯）'!$C$6:$U$35,19,FALSE))</f>
        <v/>
      </c>
      <c r="AL36" s="96" t="str">
        <f>IF(AL34="","",VLOOKUP(AL34,'シフト記号表（勤務時間帯）'!$C$6:$U$35,19,FALSE))</f>
        <v/>
      </c>
      <c r="AM36" s="97" t="str">
        <f>IF(AM34="","",VLOOKUP(AM34,'シフト記号表（勤務時間帯）'!$C$6:$U$35,19,FALSE))</f>
        <v/>
      </c>
      <c r="AN36" s="95" t="str">
        <f>IF(AN34="","",VLOOKUP(AN34,'シフト記号表（勤務時間帯）'!$C$6:$U$35,19,FALSE))</f>
        <v/>
      </c>
      <c r="AO36" s="96" t="str">
        <f>IF(AO34="","",VLOOKUP(AO34,'シフト記号表（勤務時間帯）'!$C$6:$U$35,19,FALSE))</f>
        <v/>
      </c>
      <c r="AP36" s="96" t="str">
        <f>IF(AP34="","",VLOOKUP(AP34,'シフト記号表（勤務時間帯）'!$C$6:$U$35,19,FALSE))</f>
        <v/>
      </c>
      <c r="AQ36" s="96" t="str">
        <f>IF(AQ34="","",VLOOKUP(AQ34,'シフト記号表（勤務時間帯）'!$C$6:$U$35,19,FALSE))</f>
        <v/>
      </c>
      <c r="AR36" s="96" t="str">
        <f>IF(AR34="","",VLOOKUP(AR34,'シフト記号表（勤務時間帯）'!$C$6:$U$35,19,FALSE))</f>
        <v/>
      </c>
      <c r="AS36" s="96" t="str">
        <f>IF(AS34="","",VLOOKUP(AS34,'シフト記号表（勤務時間帯）'!$C$6:$U$35,19,FALSE))</f>
        <v/>
      </c>
      <c r="AT36" s="97" t="str">
        <f>IF(AT34="","",VLOOKUP(AT34,'シフト記号表（勤務時間帯）'!$C$6:$U$35,19,FALSE))</f>
        <v/>
      </c>
      <c r="AU36" s="95" t="str">
        <f>IF(AU34="","",VLOOKUP(AU34,'シフト記号表（勤務時間帯）'!$C$6:$U$35,19,FALSE))</f>
        <v/>
      </c>
      <c r="AV36" s="96" t="str">
        <f>IF(AV34="","",VLOOKUP(AV34,'シフト記号表（勤務時間帯）'!$C$6:$U$35,19,FALSE))</f>
        <v/>
      </c>
      <c r="AW36" s="96" t="str">
        <f>IF(AW34="","",VLOOKUP(AW34,'シフト記号表（勤務時間帯）'!$C$6:$U$35,19,FALSE))</f>
        <v/>
      </c>
      <c r="AX36" s="510">
        <f>IF($BB$3="４週",SUM(S36:AT36),IF($BB$3="暦月",SUM(S36:AW36),""))</f>
        <v>0</v>
      </c>
      <c r="AY36" s="511"/>
      <c r="AZ36" s="512">
        <f>IF($BB$3="４週",AX36/4,IF($BB$3="暦月",認知症対応型通所!AX36/(認知症対応型通所!$BB$8/7),""))</f>
        <v>0</v>
      </c>
      <c r="BA36" s="513"/>
      <c r="BB36" s="497"/>
      <c r="BC36" s="498"/>
      <c r="BD36" s="498"/>
      <c r="BE36" s="498"/>
      <c r="BF36" s="499"/>
    </row>
    <row r="37" spans="2:58" ht="20.25" customHeight="1" x14ac:dyDescent="0.4">
      <c r="B37" s="442">
        <f>B34+1</f>
        <v>6</v>
      </c>
      <c r="C37" s="376"/>
      <c r="D37" s="385"/>
      <c r="E37" s="377"/>
      <c r="F37" s="149"/>
      <c r="G37" s="517"/>
      <c r="H37" s="519"/>
      <c r="I37" s="458"/>
      <c r="J37" s="458"/>
      <c r="K37" s="459"/>
      <c r="L37" s="520"/>
      <c r="M37" s="521"/>
      <c r="N37" s="521"/>
      <c r="O37" s="522"/>
      <c r="P37" s="526" t="s">
        <v>150</v>
      </c>
      <c r="Q37" s="527"/>
      <c r="R37" s="528"/>
      <c r="S37" s="65"/>
      <c r="T37" s="66"/>
      <c r="U37" s="66"/>
      <c r="V37" s="66"/>
      <c r="W37" s="66"/>
      <c r="X37" s="66"/>
      <c r="Y37" s="67"/>
      <c r="Z37" s="65"/>
      <c r="AA37" s="66"/>
      <c r="AB37" s="66"/>
      <c r="AC37" s="66"/>
      <c r="AD37" s="66"/>
      <c r="AE37" s="66"/>
      <c r="AF37" s="67"/>
      <c r="AG37" s="65"/>
      <c r="AH37" s="66"/>
      <c r="AI37" s="66"/>
      <c r="AJ37" s="66"/>
      <c r="AK37" s="66"/>
      <c r="AL37" s="66"/>
      <c r="AM37" s="67"/>
      <c r="AN37" s="65"/>
      <c r="AO37" s="66"/>
      <c r="AP37" s="66"/>
      <c r="AQ37" s="66"/>
      <c r="AR37" s="66"/>
      <c r="AS37" s="66"/>
      <c r="AT37" s="67"/>
      <c r="AU37" s="65"/>
      <c r="AV37" s="66"/>
      <c r="AW37" s="66"/>
      <c r="AX37" s="529"/>
      <c r="AY37" s="530"/>
      <c r="AZ37" s="531"/>
      <c r="BA37" s="532"/>
      <c r="BB37" s="365"/>
      <c r="BC37" s="366"/>
      <c r="BD37" s="366"/>
      <c r="BE37" s="366"/>
      <c r="BF37" s="367"/>
    </row>
    <row r="38" spans="2:58" ht="20.25" customHeight="1" x14ac:dyDescent="0.4">
      <c r="B38" s="442"/>
      <c r="C38" s="378"/>
      <c r="D38" s="387"/>
      <c r="E38" s="379"/>
      <c r="F38" s="125"/>
      <c r="G38" s="453"/>
      <c r="H38" s="457"/>
      <c r="I38" s="458"/>
      <c r="J38" s="458"/>
      <c r="K38" s="459"/>
      <c r="L38" s="463"/>
      <c r="M38" s="464"/>
      <c r="N38" s="464"/>
      <c r="O38" s="465"/>
      <c r="P38" s="500" t="s">
        <v>151</v>
      </c>
      <c r="Q38" s="501"/>
      <c r="R38" s="502"/>
      <c r="S38" s="145" t="str">
        <f>IF(S37="","",VLOOKUP(S37,'シフト記号表（勤務時間帯）'!$C$6:$K$35,9,FALSE))</f>
        <v/>
      </c>
      <c r="T38" s="146" t="str">
        <f>IF(T37="","",VLOOKUP(T37,'シフト記号表（勤務時間帯）'!$C$6:$K$35,9,FALSE))</f>
        <v/>
      </c>
      <c r="U38" s="146" t="str">
        <f>IF(U37="","",VLOOKUP(U37,'シフト記号表（勤務時間帯）'!$C$6:$K$35,9,FALSE))</f>
        <v/>
      </c>
      <c r="V38" s="146" t="str">
        <f>IF(V37="","",VLOOKUP(V37,'シフト記号表（勤務時間帯）'!$C$6:$K$35,9,FALSE))</f>
        <v/>
      </c>
      <c r="W38" s="146" t="str">
        <f>IF(W37="","",VLOOKUP(W37,'シフト記号表（勤務時間帯）'!$C$6:$K$35,9,FALSE))</f>
        <v/>
      </c>
      <c r="X38" s="146" t="str">
        <f>IF(X37="","",VLOOKUP(X37,'シフト記号表（勤務時間帯）'!$C$6:$K$35,9,FALSE))</f>
        <v/>
      </c>
      <c r="Y38" s="147" t="str">
        <f>IF(Y37="","",VLOOKUP(Y37,'シフト記号表（勤務時間帯）'!$C$6:$K$35,9,FALSE))</f>
        <v/>
      </c>
      <c r="Z38" s="145" t="str">
        <f>IF(Z37="","",VLOOKUP(Z37,'シフト記号表（勤務時間帯）'!$C$6:$K$35,9,FALSE))</f>
        <v/>
      </c>
      <c r="AA38" s="146" t="str">
        <f>IF(AA37="","",VLOOKUP(AA37,'シフト記号表（勤務時間帯）'!$C$6:$K$35,9,FALSE))</f>
        <v/>
      </c>
      <c r="AB38" s="146" t="str">
        <f>IF(AB37="","",VLOOKUP(AB37,'シフト記号表（勤務時間帯）'!$C$6:$K$35,9,FALSE))</f>
        <v/>
      </c>
      <c r="AC38" s="146" t="str">
        <f>IF(AC37="","",VLOOKUP(AC37,'シフト記号表（勤務時間帯）'!$C$6:$K$35,9,FALSE))</f>
        <v/>
      </c>
      <c r="AD38" s="146" t="str">
        <f>IF(AD37="","",VLOOKUP(AD37,'シフト記号表（勤務時間帯）'!$C$6:$K$35,9,FALSE))</f>
        <v/>
      </c>
      <c r="AE38" s="146" t="str">
        <f>IF(AE37="","",VLOOKUP(AE37,'シフト記号表（勤務時間帯）'!$C$6:$K$35,9,FALSE))</f>
        <v/>
      </c>
      <c r="AF38" s="147" t="str">
        <f>IF(AF37="","",VLOOKUP(AF37,'シフト記号表（勤務時間帯）'!$C$6:$K$35,9,FALSE))</f>
        <v/>
      </c>
      <c r="AG38" s="145" t="str">
        <f>IF(AG37="","",VLOOKUP(AG37,'シフト記号表（勤務時間帯）'!$C$6:$K$35,9,FALSE))</f>
        <v/>
      </c>
      <c r="AH38" s="146" t="str">
        <f>IF(AH37="","",VLOOKUP(AH37,'シフト記号表（勤務時間帯）'!$C$6:$K$35,9,FALSE))</f>
        <v/>
      </c>
      <c r="AI38" s="146" t="str">
        <f>IF(AI37="","",VLOOKUP(AI37,'シフト記号表（勤務時間帯）'!$C$6:$K$35,9,FALSE))</f>
        <v/>
      </c>
      <c r="AJ38" s="146" t="str">
        <f>IF(AJ37="","",VLOOKUP(AJ37,'シフト記号表（勤務時間帯）'!$C$6:$K$35,9,FALSE))</f>
        <v/>
      </c>
      <c r="AK38" s="146" t="str">
        <f>IF(AK37="","",VLOOKUP(AK37,'シフト記号表（勤務時間帯）'!$C$6:$K$35,9,FALSE))</f>
        <v/>
      </c>
      <c r="AL38" s="146" t="str">
        <f>IF(AL37="","",VLOOKUP(AL37,'シフト記号表（勤務時間帯）'!$C$6:$K$35,9,FALSE))</f>
        <v/>
      </c>
      <c r="AM38" s="147" t="str">
        <f>IF(AM37="","",VLOOKUP(AM37,'シフト記号表（勤務時間帯）'!$C$6:$K$35,9,FALSE))</f>
        <v/>
      </c>
      <c r="AN38" s="145" t="str">
        <f>IF(AN37="","",VLOOKUP(AN37,'シフト記号表（勤務時間帯）'!$C$6:$K$35,9,FALSE))</f>
        <v/>
      </c>
      <c r="AO38" s="146" t="str">
        <f>IF(AO37="","",VLOOKUP(AO37,'シフト記号表（勤務時間帯）'!$C$6:$K$35,9,FALSE))</f>
        <v/>
      </c>
      <c r="AP38" s="146" t="str">
        <f>IF(AP37="","",VLOOKUP(AP37,'シフト記号表（勤務時間帯）'!$C$6:$K$35,9,FALSE))</f>
        <v/>
      </c>
      <c r="AQ38" s="146" t="str">
        <f>IF(AQ37="","",VLOOKUP(AQ37,'シフト記号表（勤務時間帯）'!$C$6:$K$35,9,FALSE))</f>
        <v/>
      </c>
      <c r="AR38" s="146" t="str">
        <f>IF(AR37="","",VLOOKUP(AR37,'シフト記号表（勤務時間帯）'!$C$6:$K$35,9,FALSE))</f>
        <v/>
      </c>
      <c r="AS38" s="146" t="str">
        <f>IF(AS37="","",VLOOKUP(AS37,'シフト記号表（勤務時間帯）'!$C$6:$K$35,9,FALSE))</f>
        <v/>
      </c>
      <c r="AT38" s="147" t="str">
        <f>IF(AT37="","",VLOOKUP(AT37,'シフト記号表（勤務時間帯）'!$C$6:$K$35,9,FALSE))</f>
        <v/>
      </c>
      <c r="AU38" s="145" t="str">
        <f>IF(AU37="","",VLOOKUP(AU37,'シフト記号表（勤務時間帯）'!$C$6:$K$35,9,FALSE))</f>
        <v/>
      </c>
      <c r="AV38" s="146" t="str">
        <f>IF(AV37="","",VLOOKUP(AV37,'シフト記号表（勤務時間帯）'!$C$6:$K$35,9,FALSE))</f>
        <v/>
      </c>
      <c r="AW38" s="146" t="str">
        <f>IF(AW37="","",VLOOKUP(AW37,'シフト記号表（勤務時間帯）'!$C$6:$K$35,9,FALSE))</f>
        <v/>
      </c>
      <c r="AX38" s="503">
        <f>IF($BB$3="４週",SUM(S38:AT38),IF($BB$3="暦月",SUM(S38:AW38),""))</f>
        <v>0</v>
      </c>
      <c r="AY38" s="504"/>
      <c r="AZ38" s="505">
        <f>IF($BB$3="４週",AX38/4,IF($BB$3="暦月",認知症対応型通所!AX38/(認知症対応型通所!$BB$8/7),""))</f>
        <v>0</v>
      </c>
      <c r="BA38" s="506"/>
      <c r="BB38" s="368"/>
      <c r="BC38" s="369"/>
      <c r="BD38" s="369"/>
      <c r="BE38" s="369"/>
      <c r="BF38" s="370"/>
    </row>
    <row r="39" spans="2:58" ht="20.25" customHeight="1" x14ac:dyDescent="0.4">
      <c r="B39" s="442"/>
      <c r="C39" s="533"/>
      <c r="D39" s="534"/>
      <c r="E39" s="535"/>
      <c r="F39" s="125">
        <f>C37</f>
        <v>0</v>
      </c>
      <c r="G39" s="518"/>
      <c r="H39" s="457"/>
      <c r="I39" s="458"/>
      <c r="J39" s="458"/>
      <c r="K39" s="459"/>
      <c r="L39" s="523"/>
      <c r="M39" s="524"/>
      <c r="N39" s="524"/>
      <c r="O39" s="525"/>
      <c r="P39" s="507" t="s">
        <v>152</v>
      </c>
      <c r="Q39" s="508"/>
      <c r="R39" s="509"/>
      <c r="S39" s="95" t="str">
        <f>IF(S37="","",VLOOKUP(S37,'シフト記号表（勤務時間帯）'!$C$6:$U$35,19,FALSE))</f>
        <v/>
      </c>
      <c r="T39" s="96" t="str">
        <f>IF(T37="","",VLOOKUP(T37,'シフト記号表（勤務時間帯）'!$C$6:$U$35,19,FALSE))</f>
        <v/>
      </c>
      <c r="U39" s="96" t="str">
        <f>IF(U37="","",VLOOKUP(U37,'シフト記号表（勤務時間帯）'!$C$6:$U$35,19,FALSE))</f>
        <v/>
      </c>
      <c r="V39" s="96" t="str">
        <f>IF(V37="","",VLOOKUP(V37,'シフト記号表（勤務時間帯）'!$C$6:$U$35,19,FALSE))</f>
        <v/>
      </c>
      <c r="W39" s="96" t="str">
        <f>IF(W37="","",VLOOKUP(W37,'シフト記号表（勤務時間帯）'!$C$6:$U$35,19,FALSE))</f>
        <v/>
      </c>
      <c r="X39" s="96" t="str">
        <f>IF(X37="","",VLOOKUP(X37,'シフト記号表（勤務時間帯）'!$C$6:$U$35,19,FALSE))</f>
        <v/>
      </c>
      <c r="Y39" s="97" t="str">
        <f>IF(Y37="","",VLOOKUP(Y37,'シフト記号表（勤務時間帯）'!$C$6:$U$35,19,FALSE))</f>
        <v/>
      </c>
      <c r="Z39" s="95" t="str">
        <f>IF(Z37="","",VLOOKUP(Z37,'シフト記号表（勤務時間帯）'!$C$6:$U$35,19,FALSE))</f>
        <v/>
      </c>
      <c r="AA39" s="96" t="str">
        <f>IF(AA37="","",VLOOKUP(AA37,'シフト記号表（勤務時間帯）'!$C$6:$U$35,19,FALSE))</f>
        <v/>
      </c>
      <c r="AB39" s="96" t="str">
        <f>IF(AB37="","",VLOOKUP(AB37,'シフト記号表（勤務時間帯）'!$C$6:$U$35,19,FALSE))</f>
        <v/>
      </c>
      <c r="AC39" s="96" t="str">
        <f>IF(AC37="","",VLOOKUP(AC37,'シフト記号表（勤務時間帯）'!$C$6:$U$35,19,FALSE))</f>
        <v/>
      </c>
      <c r="AD39" s="96" t="str">
        <f>IF(AD37="","",VLOOKUP(AD37,'シフト記号表（勤務時間帯）'!$C$6:$U$35,19,FALSE))</f>
        <v/>
      </c>
      <c r="AE39" s="96" t="str">
        <f>IF(AE37="","",VLOOKUP(AE37,'シフト記号表（勤務時間帯）'!$C$6:$U$35,19,FALSE))</f>
        <v/>
      </c>
      <c r="AF39" s="97" t="str">
        <f>IF(AF37="","",VLOOKUP(AF37,'シフト記号表（勤務時間帯）'!$C$6:$U$35,19,FALSE))</f>
        <v/>
      </c>
      <c r="AG39" s="95" t="str">
        <f>IF(AG37="","",VLOOKUP(AG37,'シフト記号表（勤務時間帯）'!$C$6:$U$35,19,FALSE))</f>
        <v/>
      </c>
      <c r="AH39" s="96" t="str">
        <f>IF(AH37="","",VLOOKUP(AH37,'シフト記号表（勤務時間帯）'!$C$6:$U$35,19,FALSE))</f>
        <v/>
      </c>
      <c r="AI39" s="96" t="str">
        <f>IF(AI37="","",VLOOKUP(AI37,'シフト記号表（勤務時間帯）'!$C$6:$U$35,19,FALSE))</f>
        <v/>
      </c>
      <c r="AJ39" s="96" t="str">
        <f>IF(AJ37="","",VLOOKUP(AJ37,'シフト記号表（勤務時間帯）'!$C$6:$U$35,19,FALSE))</f>
        <v/>
      </c>
      <c r="AK39" s="96" t="str">
        <f>IF(AK37="","",VLOOKUP(AK37,'シフト記号表（勤務時間帯）'!$C$6:$U$35,19,FALSE))</f>
        <v/>
      </c>
      <c r="AL39" s="96" t="str">
        <f>IF(AL37="","",VLOOKUP(AL37,'シフト記号表（勤務時間帯）'!$C$6:$U$35,19,FALSE))</f>
        <v/>
      </c>
      <c r="AM39" s="97" t="str">
        <f>IF(AM37="","",VLOOKUP(AM37,'シフト記号表（勤務時間帯）'!$C$6:$U$35,19,FALSE))</f>
        <v/>
      </c>
      <c r="AN39" s="95" t="str">
        <f>IF(AN37="","",VLOOKUP(AN37,'シフト記号表（勤務時間帯）'!$C$6:$U$35,19,FALSE))</f>
        <v/>
      </c>
      <c r="AO39" s="96" t="str">
        <f>IF(AO37="","",VLOOKUP(AO37,'シフト記号表（勤務時間帯）'!$C$6:$U$35,19,FALSE))</f>
        <v/>
      </c>
      <c r="AP39" s="96" t="str">
        <f>IF(AP37="","",VLOOKUP(AP37,'シフト記号表（勤務時間帯）'!$C$6:$U$35,19,FALSE))</f>
        <v/>
      </c>
      <c r="AQ39" s="96" t="str">
        <f>IF(AQ37="","",VLOOKUP(AQ37,'シフト記号表（勤務時間帯）'!$C$6:$U$35,19,FALSE))</f>
        <v/>
      </c>
      <c r="AR39" s="96" t="str">
        <f>IF(AR37="","",VLOOKUP(AR37,'シフト記号表（勤務時間帯）'!$C$6:$U$35,19,FALSE))</f>
        <v/>
      </c>
      <c r="AS39" s="96" t="str">
        <f>IF(AS37="","",VLOOKUP(AS37,'シフト記号表（勤務時間帯）'!$C$6:$U$35,19,FALSE))</f>
        <v/>
      </c>
      <c r="AT39" s="97" t="str">
        <f>IF(AT37="","",VLOOKUP(AT37,'シフト記号表（勤務時間帯）'!$C$6:$U$35,19,FALSE))</f>
        <v/>
      </c>
      <c r="AU39" s="95" t="str">
        <f>IF(AU37="","",VLOOKUP(AU37,'シフト記号表（勤務時間帯）'!$C$6:$U$35,19,FALSE))</f>
        <v/>
      </c>
      <c r="AV39" s="96" t="str">
        <f>IF(AV37="","",VLOOKUP(AV37,'シフト記号表（勤務時間帯）'!$C$6:$U$35,19,FALSE))</f>
        <v/>
      </c>
      <c r="AW39" s="96" t="str">
        <f>IF(AW37="","",VLOOKUP(AW37,'シフト記号表（勤務時間帯）'!$C$6:$U$35,19,FALSE))</f>
        <v/>
      </c>
      <c r="AX39" s="510">
        <f>IF($BB$3="４週",SUM(S39:AT39),IF($BB$3="暦月",SUM(S39:AW39),""))</f>
        <v>0</v>
      </c>
      <c r="AY39" s="511"/>
      <c r="AZ39" s="512">
        <f>IF($BB$3="４週",AX39/4,IF($BB$3="暦月",認知症対応型通所!AX39/(認知症対応型通所!$BB$8/7),""))</f>
        <v>0</v>
      </c>
      <c r="BA39" s="513"/>
      <c r="BB39" s="497"/>
      <c r="BC39" s="498"/>
      <c r="BD39" s="498"/>
      <c r="BE39" s="498"/>
      <c r="BF39" s="499"/>
    </row>
    <row r="40" spans="2:58" ht="20.25" customHeight="1" x14ac:dyDescent="0.4">
      <c r="B40" s="442">
        <f>B37+1</f>
        <v>7</v>
      </c>
      <c r="C40" s="376"/>
      <c r="D40" s="385"/>
      <c r="E40" s="377"/>
      <c r="F40" s="149"/>
      <c r="G40" s="517"/>
      <c r="H40" s="519"/>
      <c r="I40" s="458"/>
      <c r="J40" s="458"/>
      <c r="K40" s="459"/>
      <c r="L40" s="520"/>
      <c r="M40" s="521"/>
      <c r="N40" s="521"/>
      <c r="O40" s="522"/>
      <c r="P40" s="526" t="s">
        <v>150</v>
      </c>
      <c r="Q40" s="527"/>
      <c r="R40" s="528"/>
      <c r="S40" s="65"/>
      <c r="T40" s="66"/>
      <c r="U40" s="66"/>
      <c r="V40" s="66"/>
      <c r="W40" s="66"/>
      <c r="X40" s="66"/>
      <c r="Y40" s="67"/>
      <c r="Z40" s="65"/>
      <c r="AA40" s="66"/>
      <c r="AB40" s="66"/>
      <c r="AC40" s="66"/>
      <c r="AD40" s="66"/>
      <c r="AE40" s="66"/>
      <c r="AF40" s="67"/>
      <c r="AG40" s="65"/>
      <c r="AH40" s="66"/>
      <c r="AI40" s="66"/>
      <c r="AJ40" s="66"/>
      <c r="AK40" s="66"/>
      <c r="AL40" s="66"/>
      <c r="AM40" s="67"/>
      <c r="AN40" s="65"/>
      <c r="AO40" s="66"/>
      <c r="AP40" s="66"/>
      <c r="AQ40" s="66"/>
      <c r="AR40" s="66"/>
      <c r="AS40" s="66"/>
      <c r="AT40" s="67"/>
      <c r="AU40" s="65"/>
      <c r="AV40" s="66"/>
      <c r="AW40" s="66"/>
      <c r="AX40" s="529"/>
      <c r="AY40" s="530"/>
      <c r="AZ40" s="531"/>
      <c r="BA40" s="532"/>
      <c r="BB40" s="365"/>
      <c r="BC40" s="366"/>
      <c r="BD40" s="366"/>
      <c r="BE40" s="366"/>
      <c r="BF40" s="367"/>
    </row>
    <row r="41" spans="2:58" ht="20.25" customHeight="1" x14ac:dyDescent="0.4">
      <c r="B41" s="442"/>
      <c r="C41" s="378"/>
      <c r="D41" s="387"/>
      <c r="E41" s="379"/>
      <c r="F41" s="125"/>
      <c r="G41" s="453"/>
      <c r="H41" s="457"/>
      <c r="I41" s="458"/>
      <c r="J41" s="458"/>
      <c r="K41" s="459"/>
      <c r="L41" s="463"/>
      <c r="M41" s="464"/>
      <c r="N41" s="464"/>
      <c r="O41" s="465"/>
      <c r="P41" s="500" t="s">
        <v>151</v>
      </c>
      <c r="Q41" s="501"/>
      <c r="R41" s="502"/>
      <c r="S41" s="145" t="str">
        <f>IF(S40="","",VLOOKUP(S40,'シフト記号表（勤務時間帯）'!$C$6:$K$35,9,FALSE))</f>
        <v/>
      </c>
      <c r="T41" s="146" t="str">
        <f>IF(T40="","",VLOOKUP(T40,'シフト記号表（勤務時間帯）'!$C$6:$K$35,9,FALSE))</f>
        <v/>
      </c>
      <c r="U41" s="146" t="str">
        <f>IF(U40="","",VLOOKUP(U40,'シフト記号表（勤務時間帯）'!$C$6:$K$35,9,FALSE))</f>
        <v/>
      </c>
      <c r="V41" s="146" t="str">
        <f>IF(V40="","",VLOOKUP(V40,'シフト記号表（勤務時間帯）'!$C$6:$K$35,9,FALSE))</f>
        <v/>
      </c>
      <c r="W41" s="146" t="str">
        <f>IF(W40="","",VLOOKUP(W40,'シフト記号表（勤務時間帯）'!$C$6:$K$35,9,FALSE))</f>
        <v/>
      </c>
      <c r="X41" s="146" t="str">
        <f>IF(X40="","",VLOOKUP(X40,'シフト記号表（勤務時間帯）'!$C$6:$K$35,9,FALSE))</f>
        <v/>
      </c>
      <c r="Y41" s="147" t="str">
        <f>IF(Y40="","",VLOOKUP(Y40,'シフト記号表（勤務時間帯）'!$C$6:$K$35,9,FALSE))</f>
        <v/>
      </c>
      <c r="Z41" s="145" t="str">
        <f>IF(Z40="","",VLOOKUP(Z40,'シフト記号表（勤務時間帯）'!$C$6:$K$35,9,FALSE))</f>
        <v/>
      </c>
      <c r="AA41" s="146" t="str">
        <f>IF(AA40="","",VLOOKUP(AA40,'シフト記号表（勤務時間帯）'!$C$6:$K$35,9,FALSE))</f>
        <v/>
      </c>
      <c r="AB41" s="146" t="str">
        <f>IF(AB40="","",VLOOKUP(AB40,'シフト記号表（勤務時間帯）'!$C$6:$K$35,9,FALSE))</f>
        <v/>
      </c>
      <c r="AC41" s="146" t="str">
        <f>IF(AC40="","",VLOOKUP(AC40,'シフト記号表（勤務時間帯）'!$C$6:$K$35,9,FALSE))</f>
        <v/>
      </c>
      <c r="AD41" s="146" t="str">
        <f>IF(AD40="","",VLOOKUP(AD40,'シフト記号表（勤務時間帯）'!$C$6:$K$35,9,FALSE))</f>
        <v/>
      </c>
      <c r="AE41" s="146" t="str">
        <f>IF(AE40="","",VLOOKUP(AE40,'シフト記号表（勤務時間帯）'!$C$6:$K$35,9,FALSE))</f>
        <v/>
      </c>
      <c r="AF41" s="147" t="str">
        <f>IF(AF40="","",VLOOKUP(AF40,'シフト記号表（勤務時間帯）'!$C$6:$K$35,9,FALSE))</f>
        <v/>
      </c>
      <c r="AG41" s="145" t="str">
        <f>IF(AG40="","",VLOOKUP(AG40,'シフト記号表（勤務時間帯）'!$C$6:$K$35,9,FALSE))</f>
        <v/>
      </c>
      <c r="AH41" s="146" t="str">
        <f>IF(AH40="","",VLOOKUP(AH40,'シフト記号表（勤務時間帯）'!$C$6:$K$35,9,FALSE))</f>
        <v/>
      </c>
      <c r="AI41" s="146" t="str">
        <f>IF(AI40="","",VLOOKUP(AI40,'シフト記号表（勤務時間帯）'!$C$6:$K$35,9,FALSE))</f>
        <v/>
      </c>
      <c r="AJ41" s="146" t="str">
        <f>IF(AJ40="","",VLOOKUP(AJ40,'シフト記号表（勤務時間帯）'!$C$6:$K$35,9,FALSE))</f>
        <v/>
      </c>
      <c r="AK41" s="146" t="str">
        <f>IF(AK40="","",VLOOKUP(AK40,'シフト記号表（勤務時間帯）'!$C$6:$K$35,9,FALSE))</f>
        <v/>
      </c>
      <c r="AL41" s="146" t="str">
        <f>IF(AL40="","",VLOOKUP(AL40,'シフト記号表（勤務時間帯）'!$C$6:$K$35,9,FALSE))</f>
        <v/>
      </c>
      <c r="AM41" s="147" t="str">
        <f>IF(AM40="","",VLOOKUP(AM40,'シフト記号表（勤務時間帯）'!$C$6:$K$35,9,FALSE))</f>
        <v/>
      </c>
      <c r="AN41" s="145" t="str">
        <f>IF(AN40="","",VLOOKUP(AN40,'シフト記号表（勤務時間帯）'!$C$6:$K$35,9,FALSE))</f>
        <v/>
      </c>
      <c r="AO41" s="146" t="str">
        <f>IF(AO40="","",VLOOKUP(AO40,'シフト記号表（勤務時間帯）'!$C$6:$K$35,9,FALSE))</f>
        <v/>
      </c>
      <c r="AP41" s="146" t="str">
        <f>IF(AP40="","",VLOOKUP(AP40,'シフト記号表（勤務時間帯）'!$C$6:$K$35,9,FALSE))</f>
        <v/>
      </c>
      <c r="AQ41" s="146" t="str">
        <f>IF(AQ40="","",VLOOKUP(AQ40,'シフト記号表（勤務時間帯）'!$C$6:$K$35,9,FALSE))</f>
        <v/>
      </c>
      <c r="AR41" s="146" t="str">
        <f>IF(AR40="","",VLOOKUP(AR40,'シフト記号表（勤務時間帯）'!$C$6:$K$35,9,FALSE))</f>
        <v/>
      </c>
      <c r="AS41" s="146" t="str">
        <f>IF(AS40="","",VLOOKUP(AS40,'シフト記号表（勤務時間帯）'!$C$6:$K$35,9,FALSE))</f>
        <v/>
      </c>
      <c r="AT41" s="147" t="str">
        <f>IF(AT40="","",VLOOKUP(AT40,'シフト記号表（勤務時間帯）'!$C$6:$K$35,9,FALSE))</f>
        <v/>
      </c>
      <c r="AU41" s="145" t="str">
        <f>IF(AU40="","",VLOOKUP(AU40,'シフト記号表（勤務時間帯）'!$C$6:$K$35,9,FALSE))</f>
        <v/>
      </c>
      <c r="AV41" s="146" t="str">
        <f>IF(AV40="","",VLOOKUP(AV40,'シフト記号表（勤務時間帯）'!$C$6:$K$35,9,FALSE))</f>
        <v/>
      </c>
      <c r="AW41" s="146" t="str">
        <f>IF(AW40="","",VLOOKUP(AW40,'シフト記号表（勤務時間帯）'!$C$6:$K$35,9,FALSE))</f>
        <v/>
      </c>
      <c r="AX41" s="503">
        <f>IF($BB$3="４週",SUM(S41:AT41),IF($BB$3="暦月",SUM(S41:AW41),""))</f>
        <v>0</v>
      </c>
      <c r="AY41" s="504"/>
      <c r="AZ41" s="505">
        <f>IF($BB$3="４週",AX41/4,IF($BB$3="暦月",認知症対応型通所!AX41/(認知症対応型通所!$BB$8/7),""))</f>
        <v>0</v>
      </c>
      <c r="BA41" s="506"/>
      <c r="BB41" s="368"/>
      <c r="BC41" s="369"/>
      <c r="BD41" s="369"/>
      <c r="BE41" s="369"/>
      <c r="BF41" s="370"/>
    </row>
    <row r="42" spans="2:58" ht="20.25" customHeight="1" x14ac:dyDescent="0.4">
      <c r="B42" s="442"/>
      <c r="C42" s="533"/>
      <c r="D42" s="534"/>
      <c r="E42" s="535"/>
      <c r="F42" s="125">
        <f>C40</f>
        <v>0</v>
      </c>
      <c r="G42" s="518"/>
      <c r="H42" s="457"/>
      <c r="I42" s="458"/>
      <c r="J42" s="458"/>
      <c r="K42" s="459"/>
      <c r="L42" s="523"/>
      <c r="M42" s="524"/>
      <c r="N42" s="524"/>
      <c r="O42" s="525"/>
      <c r="P42" s="507" t="s">
        <v>152</v>
      </c>
      <c r="Q42" s="508"/>
      <c r="R42" s="509"/>
      <c r="S42" s="95" t="str">
        <f>IF(S40="","",VLOOKUP(S40,'シフト記号表（勤務時間帯）'!$C$6:$U$35,19,FALSE))</f>
        <v/>
      </c>
      <c r="T42" s="96" t="str">
        <f>IF(T40="","",VLOOKUP(T40,'シフト記号表（勤務時間帯）'!$C$6:$U$35,19,FALSE))</f>
        <v/>
      </c>
      <c r="U42" s="96" t="str">
        <f>IF(U40="","",VLOOKUP(U40,'シフト記号表（勤務時間帯）'!$C$6:$U$35,19,FALSE))</f>
        <v/>
      </c>
      <c r="V42" s="96" t="str">
        <f>IF(V40="","",VLOOKUP(V40,'シフト記号表（勤務時間帯）'!$C$6:$U$35,19,FALSE))</f>
        <v/>
      </c>
      <c r="W42" s="96" t="str">
        <f>IF(W40="","",VLOOKUP(W40,'シフト記号表（勤務時間帯）'!$C$6:$U$35,19,FALSE))</f>
        <v/>
      </c>
      <c r="X42" s="96" t="str">
        <f>IF(X40="","",VLOOKUP(X40,'シフト記号表（勤務時間帯）'!$C$6:$U$35,19,FALSE))</f>
        <v/>
      </c>
      <c r="Y42" s="97" t="str">
        <f>IF(Y40="","",VLOOKUP(Y40,'シフト記号表（勤務時間帯）'!$C$6:$U$35,19,FALSE))</f>
        <v/>
      </c>
      <c r="Z42" s="95" t="str">
        <f>IF(Z40="","",VLOOKUP(Z40,'シフト記号表（勤務時間帯）'!$C$6:$U$35,19,FALSE))</f>
        <v/>
      </c>
      <c r="AA42" s="96" t="str">
        <f>IF(AA40="","",VLOOKUP(AA40,'シフト記号表（勤務時間帯）'!$C$6:$U$35,19,FALSE))</f>
        <v/>
      </c>
      <c r="AB42" s="96" t="str">
        <f>IF(AB40="","",VLOOKUP(AB40,'シフト記号表（勤務時間帯）'!$C$6:$U$35,19,FALSE))</f>
        <v/>
      </c>
      <c r="AC42" s="96" t="str">
        <f>IF(AC40="","",VLOOKUP(AC40,'シフト記号表（勤務時間帯）'!$C$6:$U$35,19,FALSE))</f>
        <v/>
      </c>
      <c r="AD42" s="96" t="str">
        <f>IF(AD40="","",VLOOKUP(AD40,'シフト記号表（勤務時間帯）'!$C$6:$U$35,19,FALSE))</f>
        <v/>
      </c>
      <c r="AE42" s="96" t="str">
        <f>IF(AE40="","",VLOOKUP(AE40,'シフト記号表（勤務時間帯）'!$C$6:$U$35,19,FALSE))</f>
        <v/>
      </c>
      <c r="AF42" s="97" t="str">
        <f>IF(AF40="","",VLOOKUP(AF40,'シフト記号表（勤務時間帯）'!$C$6:$U$35,19,FALSE))</f>
        <v/>
      </c>
      <c r="AG42" s="95" t="str">
        <f>IF(AG40="","",VLOOKUP(AG40,'シフト記号表（勤務時間帯）'!$C$6:$U$35,19,FALSE))</f>
        <v/>
      </c>
      <c r="AH42" s="96" t="str">
        <f>IF(AH40="","",VLOOKUP(AH40,'シフト記号表（勤務時間帯）'!$C$6:$U$35,19,FALSE))</f>
        <v/>
      </c>
      <c r="AI42" s="96" t="str">
        <f>IF(AI40="","",VLOOKUP(AI40,'シフト記号表（勤務時間帯）'!$C$6:$U$35,19,FALSE))</f>
        <v/>
      </c>
      <c r="AJ42" s="96" t="str">
        <f>IF(AJ40="","",VLOOKUP(AJ40,'シフト記号表（勤務時間帯）'!$C$6:$U$35,19,FALSE))</f>
        <v/>
      </c>
      <c r="AK42" s="96" t="str">
        <f>IF(AK40="","",VLOOKUP(AK40,'シフト記号表（勤務時間帯）'!$C$6:$U$35,19,FALSE))</f>
        <v/>
      </c>
      <c r="AL42" s="96" t="str">
        <f>IF(AL40="","",VLOOKUP(AL40,'シフト記号表（勤務時間帯）'!$C$6:$U$35,19,FALSE))</f>
        <v/>
      </c>
      <c r="AM42" s="97" t="str">
        <f>IF(AM40="","",VLOOKUP(AM40,'シフト記号表（勤務時間帯）'!$C$6:$U$35,19,FALSE))</f>
        <v/>
      </c>
      <c r="AN42" s="95" t="str">
        <f>IF(AN40="","",VLOOKUP(AN40,'シフト記号表（勤務時間帯）'!$C$6:$U$35,19,FALSE))</f>
        <v/>
      </c>
      <c r="AO42" s="96" t="str">
        <f>IF(AO40="","",VLOOKUP(AO40,'シフト記号表（勤務時間帯）'!$C$6:$U$35,19,FALSE))</f>
        <v/>
      </c>
      <c r="AP42" s="96" t="str">
        <f>IF(AP40="","",VLOOKUP(AP40,'シフト記号表（勤務時間帯）'!$C$6:$U$35,19,FALSE))</f>
        <v/>
      </c>
      <c r="AQ42" s="96" t="str">
        <f>IF(AQ40="","",VLOOKUP(AQ40,'シフト記号表（勤務時間帯）'!$C$6:$U$35,19,FALSE))</f>
        <v/>
      </c>
      <c r="AR42" s="96" t="str">
        <f>IF(AR40="","",VLOOKUP(AR40,'シフト記号表（勤務時間帯）'!$C$6:$U$35,19,FALSE))</f>
        <v/>
      </c>
      <c r="AS42" s="96" t="str">
        <f>IF(AS40="","",VLOOKUP(AS40,'シフト記号表（勤務時間帯）'!$C$6:$U$35,19,FALSE))</f>
        <v/>
      </c>
      <c r="AT42" s="97" t="str">
        <f>IF(AT40="","",VLOOKUP(AT40,'シフト記号表（勤務時間帯）'!$C$6:$U$35,19,FALSE))</f>
        <v/>
      </c>
      <c r="AU42" s="95" t="str">
        <f>IF(AU40="","",VLOOKUP(AU40,'シフト記号表（勤務時間帯）'!$C$6:$U$35,19,FALSE))</f>
        <v/>
      </c>
      <c r="AV42" s="96" t="str">
        <f>IF(AV40="","",VLOOKUP(AV40,'シフト記号表（勤務時間帯）'!$C$6:$U$35,19,FALSE))</f>
        <v/>
      </c>
      <c r="AW42" s="96" t="str">
        <f>IF(AW40="","",VLOOKUP(AW40,'シフト記号表（勤務時間帯）'!$C$6:$U$35,19,FALSE))</f>
        <v/>
      </c>
      <c r="AX42" s="510">
        <f>IF($BB$3="４週",SUM(S42:AT42),IF($BB$3="暦月",SUM(S42:AW42),""))</f>
        <v>0</v>
      </c>
      <c r="AY42" s="511"/>
      <c r="AZ42" s="512">
        <f>IF($BB$3="４週",AX42/4,IF($BB$3="暦月",認知症対応型通所!AX42/(認知症対応型通所!$BB$8/7),""))</f>
        <v>0</v>
      </c>
      <c r="BA42" s="513"/>
      <c r="BB42" s="497"/>
      <c r="BC42" s="498"/>
      <c r="BD42" s="498"/>
      <c r="BE42" s="498"/>
      <c r="BF42" s="499"/>
    </row>
    <row r="43" spans="2:58" ht="20.25" customHeight="1" x14ac:dyDescent="0.4">
      <c r="B43" s="442">
        <f>B40+1</f>
        <v>8</v>
      </c>
      <c r="C43" s="376"/>
      <c r="D43" s="385"/>
      <c r="E43" s="377"/>
      <c r="F43" s="149"/>
      <c r="G43" s="517"/>
      <c r="H43" s="519"/>
      <c r="I43" s="458"/>
      <c r="J43" s="458"/>
      <c r="K43" s="459"/>
      <c r="L43" s="520"/>
      <c r="M43" s="521"/>
      <c r="N43" s="521"/>
      <c r="O43" s="522"/>
      <c r="P43" s="526" t="s">
        <v>150</v>
      </c>
      <c r="Q43" s="527"/>
      <c r="R43" s="528"/>
      <c r="S43" s="65"/>
      <c r="T43" s="66"/>
      <c r="U43" s="66"/>
      <c r="V43" s="66"/>
      <c r="W43" s="66"/>
      <c r="X43" s="66"/>
      <c r="Y43" s="67"/>
      <c r="Z43" s="65"/>
      <c r="AA43" s="66"/>
      <c r="AB43" s="66"/>
      <c r="AC43" s="66"/>
      <c r="AD43" s="66"/>
      <c r="AE43" s="66"/>
      <c r="AF43" s="67"/>
      <c r="AG43" s="65"/>
      <c r="AH43" s="66"/>
      <c r="AI43" s="66"/>
      <c r="AJ43" s="66"/>
      <c r="AK43" s="66"/>
      <c r="AL43" s="66"/>
      <c r="AM43" s="67"/>
      <c r="AN43" s="65"/>
      <c r="AO43" s="66"/>
      <c r="AP43" s="66"/>
      <c r="AQ43" s="66"/>
      <c r="AR43" s="66"/>
      <c r="AS43" s="66"/>
      <c r="AT43" s="67"/>
      <c r="AU43" s="65"/>
      <c r="AV43" s="66"/>
      <c r="AW43" s="66"/>
      <c r="AX43" s="529"/>
      <c r="AY43" s="530"/>
      <c r="AZ43" s="531"/>
      <c r="BA43" s="532"/>
      <c r="BB43" s="365"/>
      <c r="BC43" s="366"/>
      <c r="BD43" s="366"/>
      <c r="BE43" s="366"/>
      <c r="BF43" s="367"/>
    </row>
    <row r="44" spans="2:58" ht="20.25" customHeight="1" x14ac:dyDescent="0.4">
      <c r="B44" s="442"/>
      <c r="C44" s="378"/>
      <c r="D44" s="387"/>
      <c r="E44" s="379"/>
      <c r="F44" s="125"/>
      <c r="G44" s="453"/>
      <c r="H44" s="457"/>
      <c r="I44" s="458"/>
      <c r="J44" s="458"/>
      <c r="K44" s="459"/>
      <c r="L44" s="463"/>
      <c r="M44" s="464"/>
      <c r="N44" s="464"/>
      <c r="O44" s="465"/>
      <c r="P44" s="500" t="s">
        <v>151</v>
      </c>
      <c r="Q44" s="501"/>
      <c r="R44" s="502"/>
      <c r="S44" s="145" t="str">
        <f>IF(S43="","",VLOOKUP(S43,'シフト記号表（勤務時間帯）'!$C$6:$K$35,9,FALSE))</f>
        <v/>
      </c>
      <c r="T44" s="146" t="str">
        <f>IF(T43="","",VLOOKUP(T43,'シフト記号表（勤務時間帯）'!$C$6:$K$35,9,FALSE))</f>
        <v/>
      </c>
      <c r="U44" s="146" t="str">
        <f>IF(U43="","",VLOOKUP(U43,'シフト記号表（勤務時間帯）'!$C$6:$K$35,9,FALSE))</f>
        <v/>
      </c>
      <c r="V44" s="146" t="str">
        <f>IF(V43="","",VLOOKUP(V43,'シフト記号表（勤務時間帯）'!$C$6:$K$35,9,FALSE))</f>
        <v/>
      </c>
      <c r="W44" s="146" t="str">
        <f>IF(W43="","",VLOOKUP(W43,'シフト記号表（勤務時間帯）'!$C$6:$K$35,9,FALSE))</f>
        <v/>
      </c>
      <c r="X44" s="146" t="str">
        <f>IF(X43="","",VLOOKUP(X43,'シフト記号表（勤務時間帯）'!$C$6:$K$35,9,FALSE))</f>
        <v/>
      </c>
      <c r="Y44" s="147" t="str">
        <f>IF(Y43="","",VLOOKUP(Y43,'シフト記号表（勤務時間帯）'!$C$6:$K$35,9,FALSE))</f>
        <v/>
      </c>
      <c r="Z44" s="145" t="str">
        <f>IF(Z43="","",VLOOKUP(Z43,'シフト記号表（勤務時間帯）'!$C$6:$K$35,9,FALSE))</f>
        <v/>
      </c>
      <c r="AA44" s="146" t="str">
        <f>IF(AA43="","",VLOOKUP(AA43,'シフト記号表（勤務時間帯）'!$C$6:$K$35,9,FALSE))</f>
        <v/>
      </c>
      <c r="AB44" s="146" t="str">
        <f>IF(AB43="","",VLOOKUP(AB43,'シフト記号表（勤務時間帯）'!$C$6:$K$35,9,FALSE))</f>
        <v/>
      </c>
      <c r="AC44" s="146" t="str">
        <f>IF(AC43="","",VLOOKUP(AC43,'シフト記号表（勤務時間帯）'!$C$6:$K$35,9,FALSE))</f>
        <v/>
      </c>
      <c r="AD44" s="146" t="str">
        <f>IF(AD43="","",VLOOKUP(AD43,'シフト記号表（勤務時間帯）'!$C$6:$K$35,9,FALSE))</f>
        <v/>
      </c>
      <c r="AE44" s="146" t="str">
        <f>IF(AE43="","",VLOOKUP(AE43,'シフト記号表（勤務時間帯）'!$C$6:$K$35,9,FALSE))</f>
        <v/>
      </c>
      <c r="AF44" s="147" t="str">
        <f>IF(AF43="","",VLOOKUP(AF43,'シフト記号表（勤務時間帯）'!$C$6:$K$35,9,FALSE))</f>
        <v/>
      </c>
      <c r="AG44" s="145" t="str">
        <f>IF(AG43="","",VLOOKUP(AG43,'シフト記号表（勤務時間帯）'!$C$6:$K$35,9,FALSE))</f>
        <v/>
      </c>
      <c r="AH44" s="146" t="str">
        <f>IF(AH43="","",VLOOKUP(AH43,'シフト記号表（勤務時間帯）'!$C$6:$K$35,9,FALSE))</f>
        <v/>
      </c>
      <c r="AI44" s="146" t="str">
        <f>IF(AI43="","",VLOOKUP(AI43,'シフト記号表（勤務時間帯）'!$C$6:$K$35,9,FALSE))</f>
        <v/>
      </c>
      <c r="AJ44" s="146" t="str">
        <f>IF(AJ43="","",VLOOKUP(AJ43,'シフト記号表（勤務時間帯）'!$C$6:$K$35,9,FALSE))</f>
        <v/>
      </c>
      <c r="AK44" s="146" t="str">
        <f>IF(AK43="","",VLOOKUP(AK43,'シフト記号表（勤務時間帯）'!$C$6:$K$35,9,FALSE))</f>
        <v/>
      </c>
      <c r="AL44" s="146" t="str">
        <f>IF(AL43="","",VLOOKUP(AL43,'シフト記号表（勤務時間帯）'!$C$6:$K$35,9,FALSE))</f>
        <v/>
      </c>
      <c r="AM44" s="147" t="str">
        <f>IF(AM43="","",VLOOKUP(AM43,'シフト記号表（勤務時間帯）'!$C$6:$K$35,9,FALSE))</f>
        <v/>
      </c>
      <c r="AN44" s="145" t="str">
        <f>IF(AN43="","",VLOOKUP(AN43,'シフト記号表（勤務時間帯）'!$C$6:$K$35,9,FALSE))</f>
        <v/>
      </c>
      <c r="AO44" s="146" t="str">
        <f>IF(AO43="","",VLOOKUP(AO43,'シフト記号表（勤務時間帯）'!$C$6:$K$35,9,FALSE))</f>
        <v/>
      </c>
      <c r="AP44" s="146" t="str">
        <f>IF(AP43="","",VLOOKUP(AP43,'シフト記号表（勤務時間帯）'!$C$6:$K$35,9,FALSE))</f>
        <v/>
      </c>
      <c r="AQ44" s="146" t="str">
        <f>IF(AQ43="","",VLOOKUP(AQ43,'シフト記号表（勤務時間帯）'!$C$6:$K$35,9,FALSE))</f>
        <v/>
      </c>
      <c r="AR44" s="146" t="str">
        <f>IF(AR43="","",VLOOKUP(AR43,'シフト記号表（勤務時間帯）'!$C$6:$K$35,9,FALSE))</f>
        <v/>
      </c>
      <c r="AS44" s="146" t="str">
        <f>IF(AS43="","",VLOOKUP(AS43,'シフト記号表（勤務時間帯）'!$C$6:$K$35,9,FALSE))</f>
        <v/>
      </c>
      <c r="AT44" s="147" t="str">
        <f>IF(AT43="","",VLOOKUP(AT43,'シフト記号表（勤務時間帯）'!$C$6:$K$35,9,FALSE))</f>
        <v/>
      </c>
      <c r="AU44" s="145" t="str">
        <f>IF(AU43="","",VLOOKUP(AU43,'シフト記号表（勤務時間帯）'!$C$6:$K$35,9,FALSE))</f>
        <v/>
      </c>
      <c r="AV44" s="146" t="str">
        <f>IF(AV43="","",VLOOKUP(AV43,'シフト記号表（勤務時間帯）'!$C$6:$K$35,9,FALSE))</f>
        <v/>
      </c>
      <c r="AW44" s="146" t="str">
        <f>IF(AW43="","",VLOOKUP(AW43,'シフト記号表（勤務時間帯）'!$C$6:$K$35,9,FALSE))</f>
        <v/>
      </c>
      <c r="AX44" s="503">
        <f>IF($BB$3="４週",SUM(S44:AT44),IF($BB$3="暦月",SUM(S44:AW44),""))</f>
        <v>0</v>
      </c>
      <c r="AY44" s="504"/>
      <c r="AZ44" s="505">
        <f>IF($BB$3="４週",AX44/4,IF($BB$3="暦月",認知症対応型通所!AX44/(認知症対応型通所!$BB$8/7),""))</f>
        <v>0</v>
      </c>
      <c r="BA44" s="506"/>
      <c r="BB44" s="368"/>
      <c r="BC44" s="369"/>
      <c r="BD44" s="369"/>
      <c r="BE44" s="369"/>
      <c r="BF44" s="370"/>
    </row>
    <row r="45" spans="2:58" ht="20.25" customHeight="1" x14ac:dyDescent="0.4">
      <c r="B45" s="442"/>
      <c r="C45" s="533"/>
      <c r="D45" s="534"/>
      <c r="E45" s="535"/>
      <c r="F45" s="125">
        <f>C43</f>
        <v>0</v>
      </c>
      <c r="G45" s="518"/>
      <c r="H45" s="457"/>
      <c r="I45" s="458"/>
      <c r="J45" s="458"/>
      <c r="K45" s="459"/>
      <c r="L45" s="523"/>
      <c r="M45" s="524"/>
      <c r="N45" s="524"/>
      <c r="O45" s="525"/>
      <c r="P45" s="507" t="s">
        <v>152</v>
      </c>
      <c r="Q45" s="508"/>
      <c r="R45" s="509"/>
      <c r="S45" s="95" t="str">
        <f>IF(S43="","",VLOOKUP(S43,'シフト記号表（勤務時間帯）'!$C$6:$U$35,19,FALSE))</f>
        <v/>
      </c>
      <c r="T45" s="96" t="str">
        <f>IF(T43="","",VLOOKUP(T43,'シフト記号表（勤務時間帯）'!$C$6:$U$35,19,FALSE))</f>
        <v/>
      </c>
      <c r="U45" s="96" t="str">
        <f>IF(U43="","",VLOOKUP(U43,'シフト記号表（勤務時間帯）'!$C$6:$U$35,19,FALSE))</f>
        <v/>
      </c>
      <c r="V45" s="96" t="str">
        <f>IF(V43="","",VLOOKUP(V43,'シフト記号表（勤務時間帯）'!$C$6:$U$35,19,FALSE))</f>
        <v/>
      </c>
      <c r="W45" s="96" t="str">
        <f>IF(W43="","",VLOOKUP(W43,'シフト記号表（勤務時間帯）'!$C$6:$U$35,19,FALSE))</f>
        <v/>
      </c>
      <c r="X45" s="96" t="str">
        <f>IF(X43="","",VLOOKUP(X43,'シフト記号表（勤務時間帯）'!$C$6:$U$35,19,FALSE))</f>
        <v/>
      </c>
      <c r="Y45" s="97" t="str">
        <f>IF(Y43="","",VLOOKUP(Y43,'シフト記号表（勤務時間帯）'!$C$6:$U$35,19,FALSE))</f>
        <v/>
      </c>
      <c r="Z45" s="95" t="str">
        <f>IF(Z43="","",VLOOKUP(Z43,'シフト記号表（勤務時間帯）'!$C$6:$U$35,19,FALSE))</f>
        <v/>
      </c>
      <c r="AA45" s="96" t="str">
        <f>IF(AA43="","",VLOOKUP(AA43,'シフト記号表（勤務時間帯）'!$C$6:$U$35,19,FALSE))</f>
        <v/>
      </c>
      <c r="AB45" s="96" t="str">
        <f>IF(AB43="","",VLOOKUP(AB43,'シフト記号表（勤務時間帯）'!$C$6:$U$35,19,FALSE))</f>
        <v/>
      </c>
      <c r="AC45" s="96" t="str">
        <f>IF(AC43="","",VLOOKUP(AC43,'シフト記号表（勤務時間帯）'!$C$6:$U$35,19,FALSE))</f>
        <v/>
      </c>
      <c r="AD45" s="96" t="str">
        <f>IF(AD43="","",VLOOKUP(AD43,'シフト記号表（勤務時間帯）'!$C$6:$U$35,19,FALSE))</f>
        <v/>
      </c>
      <c r="AE45" s="96" t="str">
        <f>IF(AE43="","",VLOOKUP(AE43,'シフト記号表（勤務時間帯）'!$C$6:$U$35,19,FALSE))</f>
        <v/>
      </c>
      <c r="AF45" s="97" t="str">
        <f>IF(AF43="","",VLOOKUP(AF43,'シフト記号表（勤務時間帯）'!$C$6:$U$35,19,FALSE))</f>
        <v/>
      </c>
      <c r="AG45" s="95" t="str">
        <f>IF(AG43="","",VLOOKUP(AG43,'シフト記号表（勤務時間帯）'!$C$6:$U$35,19,FALSE))</f>
        <v/>
      </c>
      <c r="AH45" s="96" t="str">
        <f>IF(AH43="","",VLOOKUP(AH43,'シフト記号表（勤務時間帯）'!$C$6:$U$35,19,FALSE))</f>
        <v/>
      </c>
      <c r="AI45" s="96" t="str">
        <f>IF(AI43="","",VLOOKUP(AI43,'シフト記号表（勤務時間帯）'!$C$6:$U$35,19,FALSE))</f>
        <v/>
      </c>
      <c r="AJ45" s="96" t="str">
        <f>IF(AJ43="","",VLOOKUP(AJ43,'シフト記号表（勤務時間帯）'!$C$6:$U$35,19,FALSE))</f>
        <v/>
      </c>
      <c r="AK45" s="96" t="str">
        <f>IF(AK43="","",VLOOKUP(AK43,'シフト記号表（勤務時間帯）'!$C$6:$U$35,19,FALSE))</f>
        <v/>
      </c>
      <c r="AL45" s="96" t="str">
        <f>IF(AL43="","",VLOOKUP(AL43,'シフト記号表（勤務時間帯）'!$C$6:$U$35,19,FALSE))</f>
        <v/>
      </c>
      <c r="AM45" s="97" t="str">
        <f>IF(AM43="","",VLOOKUP(AM43,'シフト記号表（勤務時間帯）'!$C$6:$U$35,19,FALSE))</f>
        <v/>
      </c>
      <c r="AN45" s="95" t="str">
        <f>IF(AN43="","",VLOOKUP(AN43,'シフト記号表（勤務時間帯）'!$C$6:$U$35,19,FALSE))</f>
        <v/>
      </c>
      <c r="AO45" s="96" t="str">
        <f>IF(AO43="","",VLOOKUP(AO43,'シフト記号表（勤務時間帯）'!$C$6:$U$35,19,FALSE))</f>
        <v/>
      </c>
      <c r="AP45" s="96" t="str">
        <f>IF(AP43="","",VLOOKUP(AP43,'シフト記号表（勤務時間帯）'!$C$6:$U$35,19,FALSE))</f>
        <v/>
      </c>
      <c r="AQ45" s="96" t="str">
        <f>IF(AQ43="","",VLOOKUP(AQ43,'シフト記号表（勤務時間帯）'!$C$6:$U$35,19,FALSE))</f>
        <v/>
      </c>
      <c r="AR45" s="96" t="str">
        <f>IF(AR43="","",VLOOKUP(AR43,'シフト記号表（勤務時間帯）'!$C$6:$U$35,19,FALSE))</f>
        <v/>
      </c>
      <c r="AS45" s="96" t="str">
        <f>IF(AS43="","",VLOOKUP(AS43,'シフト記号表（勤務時間帯）'!$C$6:$U$35,19,FALSE))</f>
        <v/>
      </c>
      <c r="AT45" s="97" t="str">
        <f>IF(AT43="","",VLOOKUP(AT43,'シフト記号表（勤務時間帯）'!$C$6:$U$35,19,FALSE))</f>
        <v/>
      </c>
      <c r="AU45" s="95" t="str">
        <f>IF(AU43="","",VLOOKUP(AU43,'シフト記号表（勤務時間帯）'!$C$6:$U$35,19,FALSE))</f>
        <v/>
      </c>
      <c r="AV45" s="96" t="str">
        <f>IF(AV43="","",VLOOKUP(AV43,'シフト記号表（勤務時間帯）'!$C$6:$U$35,19,FALSE))</f>
        <v/>
      </c>
      <c r="AW45" s="96" t="str">
        <f>IF(AW43="","",VLOOKUP(AW43,'シフト記号表（勤務時間帯）'!$C$6:$U$35,19,FALSE))</f>
        <v/>
      </c>
      <c r="AX45" s="510">
        <f>IF($BB$3="４週",SUM(S45:AT45),IF($BB$3="暦月",SUM(S45:AW45),""))</f>
        <v>0</v>
      </c>
      <c r="AY45" s="511"/>
      <c r="AZ45" s="512">
        <f>IF($BB$3="４週",AX45/4,IF($BB$3="暦月",認知症対応型通所!AX45/(認知症対応型通所!$BB$8/7),""))</f>
        <v>0</v>
      </c>
      <c r="BA45" s="513"/>
      <c r="BB45" s="497"/>
      <c r="BC45" s="498"/>
      <c r="BD45" s="498"/>
      <c r="BE45" s="498"/>
      <c r="BF45" s="499"/>
    </row>
    <row r="46" spans="2:58" ht="20.25" customHeight="1" x14ac:dyDescent="0.4">
      <c r="B46" s="442">
        <f>B43+1</f>
        <v>9</v>
      </c>
      <c r="C46" s="376"/>
      <c r="D46" s="385"/>
      <c r="E46" s="377"/>
      <c r="F46" s="149"/>
      <c r="G46" s="517"/>
      <c r="H46" s="519"/>
      <c r="I46" s="458"/>
      <c r="J46" s="458"/>
      <c r="K46" s="459"/>
      <c r="L46" s="520"/>
      <c r="M46" s="521"/>
      <c r="N46" s="521"/>
      <c r="O46" s="522"/>
      <c r="P46" s="526" t="s">
        <v>150</v>
      </c>
      <c r="Q46" s="527"/>
      <c r="R46" s="528"/>
      <c r="S46" s="65"/>
      <c r="T46" s="66"/>
      <c r="U46" s="66"/>
      <c r="V46" s="66"/>
      <c r="W46" s="66"/>
      <c r="X46" s="66"/>
      <c r="Y46" s="67"/>
      <c r="Z46" s="65"/>
      <c r="AA46" s="66"/>
      <c r="AB46" s="66"/>
      <c r="AC46" s="66"/>
      <c r="AD46" s="66"/>
      <c r="AE46" s="66"/>
      <c r="AF46" s="67"/>
      <c r="AG46" s="65"/>
      <c r="AH46" s="66"/>
      <c r="AI46" s="66"/>
      <c r="AJ46" s="66"/>
      <c r="AK46" s="66"/>
      <c r="AL46" s="66"/>
      <c r="AM46" s="67"/>
      <c r="AN46" s="65"/>
      <c r="AO46" s="66"/>
      <c r="AP46" s="66"/>
      <c r="AQ46" s="66"/>
      <c r="AR46" s="66"/>
      <c r="AS46" s="66"/>
      <c r="AT46" s="67"/>
      <c r="AU46" s="65"/>
      <c r="AV46" s="66"/>
      <c r="AW46" s="66"/>
      <c r="AX46" s="529"/>
      <c r="AY46" s="530"/>
      <c r="AZ46" s="531"/>
      <c r="BA46" s="532"/>
      <c r="BB46" s="365"/>
      <c r="BC46" s="366"/>
      <c r="BD46" s="366"/>
      <c r="BE46" s="366"/>
      <c r="BF46" s="367"/>
    </row>
    <row r="47" spans="2:58" ht="20.25" customHeight="1" x14ac:dyDescent="0.4">
      <c r="B47" s="442"/>
      <c r="C47" s="378"/>
      <c r="D47" s="387"/>
      <c r="E47" s="379"/>
      <c r="F47" s="125"/>
      <c r="G47" s="453"/>
      <c r="H47" s="457"/>
      <c r="I47" s="458"/>
      <c r="J47" s="458"/>
      <c r="K47" s="459"/>
      <c r="L47" s="463"/>
      <c r="M47" s="464"/>
      <c r="N47" s="464"/>
      <c r="O47" s="465"/>
      <c r="P47" s="500" t="s">
        <v>151</v>
      </c>
      <c r="Q47" s="501"/>
      <c r="R47" s="502"/>
      <c r="S47" s="145" t="str">
        <f>IF(S46="","",VLOOKUP(S46,'シフト記号表（勤務時間帯）'!$C$6:$K$35,9,FALSE))</f>
        <v/>
      </c>
      <c r="T47" s="146" t="str">
        <f>IF(T46="","",VLOOKUP(T46,'シフト記号表（勤務時間帯）'!$C$6:$K$35,9,FALSE))</f>
        <v/>
      </c>
      <c r="U47" s="146" t="str">
        <f>IF(U46="","",VLOOKUP(U46,'シフト記号表（勤務時間帯）'!$C$6:$K$35,9,FALSE))</f>
        <v/>
      </c>
      <c r="V47" s="146" t="str">
        <f>IF(V46="","",VLOOKUP(V46,'シフト記号表（勤務時間帯）'!$C$6:$K$35,9,FALSE))</f>
        <v/>
      </c>
      <c r="W47" s="146" t="str">
        <f>IF(W46="","",VLOOKUP(W46,'シフト記号表（勤務時間帯）'!$C$6:$K$35,9,FALSE))</f>
        <v/>
      </c>
      <c r="X47" s="146" t="str">
        <f>IF(X46="","",VLOOKUP(X46,'シフト記号表（勤務時間帯）'!$C$6:$K$35,9,FALSE))</f>
        <v/>
      </c>
      <c r="Y47" s="147" t="str">
        <f>IF(Y46="","",VLOOKUP(Y46,'シフト記号表（勤務時間帯）'!$C$6:$K$35,9,FALSE))</f>
        <v/>
      </c>
      <c r="Z47" s="145" t="str">
        <f>IF(Z46="","",VLOOKUP(Z46,'シフト記号表（勤務時間帯）'!$C$6:$K$35,9,FALSE))</f>
        <v/>
      </c>
      <c r="AA47" s="146" t="str">
        <f>IF(AA46="","",VLOOKUP(AA46,'シフト記号表（勤務時間帯）'!$C$6:$K$35,9,FALSE))</f>
        <v/>
      </c>
      <c r="AB47" s="146" t="str">
        <f>IF(AB46="","",VLOOKUP(AB46,'シフト記号表（勤務時間帯）'!$C$6:$K$35,9,FALSE))</f>
        <v/>
      </c>
      <c r="AC47" s="146" t="str">
        <f>IF(AC46="","",VLOOKUP(AC46,'シフト記号表（勤務時間帯）'!$C$6:$K$35,9,FALSE))</f>
        <v/>
      </c>
      <c r="AD47" s="146" t="str">
        <f>IF(AD46="","",VLOOKUP(AD46,'シフト記号表（勤務時間帯）'!$C$6:$K$35,9,FALSE))</f>
        <v/>
      </c>
      <c r="AE47" s="146" t="str">
        <f>IF(AE46="","",VLOOKUP(AE46,'シフト記号表（勤務時間帯）'!$C$6:$K$35,9,FALSE))</f>
        <v/>
      </c>
      <c r="AF47" s="147" t="str">
        <f>IF(AF46="","",VLOOKUP(AF46,'シフト記号表（勤務時間帯）'!$C$6:$K$35,9,FALSE))</f>
        <v/>
      </c>
      <c r="AG47" s="145" t="str">
        <f>IF(AG46="","",VLOOKUP(AG46,'シフト記号表（勤務時間帯）'!$C$6:$K$35,9,FALSE))</f>
        <v/>
      </c>
      <c r="AH47" s="146" t="str">
        <f>IF(AH46="","",VLOOKUP(AH46,'シフト記号表（勤務時間帯）'!$C$6:$K$35,9,FALSE))</f>
        <v/>
      </c>
      <c r="AI47" s="146" t="str">
        <f>IF(AI46="","",VLOOKUP(AI46,'シフト記号表（勤務時間帯）'!$C$6:$K$35,9,FALSE))</f>
        <v/>
      </c>
      <c r="AJ47" s="146" t="str">
        <f>IF(AJ46="","",VLOOKUP(AJ46,'シフト記号表（勤務時間帯）'!$C$6:$K$35,9,FALSE))</f>
        <v/>
      </c>
      <c r="AK47" s="146" t="str">
        <f>IF(AK46="","",VLOOKUP(AK46,'シフト記号表（勤務時間帯）'!$C$6:$K$35,9,FALSE))</f>
        <v/>
      </c>
      <c r="AL47" s="146" t="str">
        <f>IF(AL46="","",VLOOKUP(AL46,'シフト記号表（勤務時間帯）'!$C$6:$K$35,9,FALSE))</f>
        <v/>
      </c>
      <c r="AM47" s="147" t="str">
        <f>IF(AM46="","",VLOOKUP(AM46,'シフト記号表（勤務時間帯）'!$C$6:$K$35,9,FALSE))</f>
        <v/>
      </c>
      <c r="AN47" s="145" t="str">
        <f>IF(AN46="","",VLOOKUP(AN46,'シフト記号表（勤務時間帯）'!$C$6:$K$35,9,FALSE))</f>
        <v/>
      </c>
      <c r="AO47" s="146" t="str">
        <f>IF(AO46="","",VLOOKUP(AO46,'シフト記号表（勤務時間帯）'!$C$6:$K$35,9,FALSE))</f>
        <v/>
      </c>
      <c r="AP47" s="146" t="str">
        <f>IF(AP46="","",VLOOKUP(AP46,'シフト記号表（勤務時間帯）'!$C$6:$K$35,9,FALSE))</f>
        <v/>
      </c>
      <c r="AQ47" s="146" t="str">
        <f>IF(AQ46="","",VLOOKUP(AQ46,'シフト記号表（勤務時間帯）'!$C$6:$K$35,9,FALSE))</f>
        <v/>
      </c>
      <c r="AR47" s="146" t="str">
        <f>IF(AR46="","",VLOOKUP(AR46,'シフト記号表（勤務時間帯）'!$C$6:$K$35,9,FALSE))</f>
        <v/>
      </c>
      <c r="AS47" s="146" t="str">
        <f>IF(AS46="","",VLOOKUP(AS46,'シフト記号表（勤務時間帯）'!$C$6:$K$35,9,FALSE))</f>
        <v/>
      </c>
      <c r="AT47" s="147" t="str">
        <f>IF(AT46="","",VLOOKUP(AT46,'シフト記号表（勤務時間帯）'!$C$6:$K$35,9,FALSE))</f>
        <v/>
      </c>
      <c r="AU47" s="145" t="str">
        <f>IF(AU46="","",VLOOKUP(AU46,'シフト記号表（勤務時間帯）'!$C$6:$K$35,9,FALSE))</f>
        <v/>
      </c>
      <c r="AV47" s="146" t="str">
        <f>IF(AV46="","",VLOOKUP(AV46,'シフト記号表（勤務時間帯）'!$C$6:$K$35,9,FALSE))</f>
        <v/>
      </c>
      <c r="AW47" s="146" t="str">
        <f>IF(AW46="","",VLOOKUP(AW46,'シフト記号表（勤務時間帯）'!$C$6:$K$35,9,FALSE))</f>
        <v/>
      </c>
      <c r="AX47" s="503">
        <f>IF($BB$3="４週",SUM(S47:AT47),IF($BB$3="暦月",SUM(S47:AW47),""))</f>
        <v>0</v>
      </c>
      <c r="AY47" s="504"/>
      <c r="AZ47" s="505">
        <f>IF($BB$3="４週",AX47/4,IF($BB$3="暦月",認知症対応型通所!AX47/(認知症対応型通所!$BB$8/7),""))</f>
        <v>0</v>
      </c>
      <c r="BA47" s="506"/>
      <c r="BB47" s="368"/>
      <c r="BC47" s="369"/>
      <c r="BD47" s="369"/>
      <c r="BE47" s="369"/>
      <c r="BF47" s="370"/>
    </row>
    <row r="48" spans="2:58" ht="20.25" customHeight="1" x14ac:dyDescent="0.4">
      <c r="B48" s="442"/>
      <c r="C48" s="533"/>
      <c r="D48" s="534"/>
      <c r="E48" s="535"/>
      <c r="F48" s="125">
        <f>C46</f>
        <v>0</v>
      </c>
      <c r="G48" s="518"/>
      <c r="H48" s="457"/>
      <c r="I48" s="458"/>
      <c r="J48" s="458"/>
      <c r="K48" s="459"/>
      <c r="L48" s="523"/>
      <c r="M48" s="524"/>
      <c r="N48" s="524"/>
      <c r="O48" s="525"/>
      <c r="P48" s="507" t="s">
        <v>152</v>
      </c>
      <c r="Q48" s="508"/>
      <c r="R48" s="509"/>
      <c r="S48" s="95" t="str">
        <f>IF(S46="","",VLOOKUP(S46,'シフト記号表（勤務時間帯）'!$C$6:$U$35,19,FALSE))</f>
        <v/>
      </c>
      <c r="T48" s="96" t="str">
        <f>IF(T46="","",VLOOKUP(T46,'シフト記号表（勤務時間帯）'!$C$6:$U$35,19,FALSE))</f>
        <v/>
      </c>
      <c r="U48" s="96" t="str">
        <f>IF(U46="","",VLOOKUP(U46,'シフト記号表（勤務時間帯）'!$C$6:$U$35,19,FALSE))</f>
        <v/>
      </c>
      <c r="V48" s="96" t="str">
        <f>IF(V46="","",VLOOKUP(V46,'シフト記号表（勤務時間帯）'!$C$6:$U$35,19,FALSE))</f>
        <v/>
      </c>
      <c r="W48" s="96" t="str">
        <f>IF(W46="","",VLOOKUP(W46,'シフト記号表（勤務時間帯）'!$C$6:$U$35,19,FALSE))</f>
        <v/>
      </c>
      <c r="X48" s="96" t="str">
        <f>IF(X46="","",VLOOKUP(X46,'シフト記号表（勤務時間帯）'!$C$6:$U$35,19,FALSE))</f>
        <v/>
      </c>
      <c r="Y48" s="97" t="str">
        <f>IF(Y46="","",VLOOKUP(Y46,'シフト記号表（勤務時間帯）'!$C$6:$U$35,19,FALSE))</f>
        <v/>
      </c>
      <c r="Z48" s="95" t="str">
        <f>IF(Z46="","",VLOOKUP(Z46,'シフト記号表（勤務時間帯）'!$C$6:$U$35,19,FALSE))</f>
        <v/>
      </c>
      <c r="AA48" s="96" t="str">
        <f>IF(AA46="","",VLOOKUP(AA46,'シフト記号表（勤務時間帯）'!$C$6:$U$35,19,FALSE))</f>
        <v/>
      </c>
      <c r="AB48" s="96" t="str">
        <f>IF(AB46="","",VLOOKUP(AB46,'シフト記号表（勤務時間帯）'!$C$6:$U$35,19,FALSE))</f>
        <v/>
      </c>
      <c r="AC48" s="96" t="str">
        <f>IF(AC46="","",VLOOKUP(AC46,'シフト記号表（勤務時間帯）'!$C$6:$U$35,19,FALSE))</f>
        <v/>
      </c>
      <c r="AD48" s="96" t="str">
        <f>IF(AD46="","",VLOOKUP(AD46,'シフト記号表（勤務時間帯）'!$C$6:$U$35,19,FALSE))</f>
        <v/>
      </c>
      <c r="AE48" s="96" t="str">
        <f>IF(AE46="","",VLOOKUP(AE46,'シフト記号表（勤務時間帯）'!$C$6:$U$35,19,FALSE))</f>
        <v/>
      </c>
      <c r="AF48" s="97" t="str">
        <f>IF(AF46="","",VLOOKUP(AF46,'シフト記号表（勤務時間帯）'!$C$6:$U$35,19,FALSE))</f>
        <v/>
      </c>
      <c r="AG48" s="95" t="str">
        <f>IF(AG46="","",VLOOKUP(AG46,'シフト記号表（勤務時間帯）'!$C$6:$U$35,19,FALSE))</f>
        <v/>
      </c>
      <c r="AH48" s="96" t="str">
        <f>IF(AH46="","",VLOOKUP(AH46,'シフト記号表（勤務時間帯）'!$C$6:$U$35,19,FALSE))</f>
        <v/>
      </c>
      <c r="AI48" s="96" t="str">
        <f>IF(AI46="","",VLOOKUP(AI46,'シフト記号表（勤務時間帯）'!$C$6:$U$35,19,FALSE))</f>
        <v/>
      </c>
      <c r="AJ48" s="96" t="str">
        <f>IF(AJ46="","",VLOOKUP(AJ46,'シフト記号表（勤務時間帯）'!$C$6:$U$35,19,FALSE))</f>
        <v/>
      </c>
      <c r="AK48" s="96" t="str">
        <f>IF(AK46="","",VLOOKUP(AK46,'シフト記号表（勤務時間帯）'!$C$6:$U$35,19,FALSE))</f>
        <v/>
      </c>
      <c r="AL48" s="96" t="str">
        <f>IF(AL46="","",VLOOKUP(AL46,'シフト記号表（勤務時間帯）'!$C$6:$U$35,19,FALSE))</f>
        <v/>
      </c>
      <c r="AM48" s="97" t="str">
        <f>IF(AM46="","",VLOOKUP(AM46,'シフト記号表（勤務時間帯）'!$C$6:$U$35,19,FALSE))</f>
        <v/>
      </c>
      <c r="AN48" s="95" t="str">
        <f>IF(AN46="","",VLOOKUP(AN46,'シフト記号表（勤務時間帯）'!$C$6:$U$35,19,FALSE))</f>
        <v/>
      </c>
      <c r="AO48" s="96" t="str">
        <f>IF(AO46="","",VLOOKUP(AO46,'シフト記号表（勤務時間帯）'!$C$6:$U$35,19,FALSE))</f>
        <v/>
      </c>
      <c r="AP48" s="96" t="str">
        <f>IF(AP46="","",VLOOKUP(AP46,'シフト記号表（勤務時間帯）'!$C$6:$U$35,19,FALSE))</f>
        <v/>
      </c>
      <c r="AQ48" s="96" t="str">
        <f>IF(AQ46="","",VLOOKUP(AQ46,'シフト記号表（勤務時間帯）'!$C$6:$U$35,19,FALSE))</f>
        <v/>
      </c>
      <c r="AR48" s="96" t="str">
        <f>IF(AR46="","",VLOOKUP(AR46,'シフト記号表（勤務時間帯）'!$C$6:$U$35,19,FALSE))</f>
        <v/>
      </c>
      <c r="AS48" s="96" t="str">
        <f>IF(AS46="","",VLOOKUP(AS46,'シフト記号表（勤務時間帯）'!$C$6:$U$35,19,FALSE))</f>
        <v/>
      </c>
      <c r="AT48" s="97" t="str">
        <f>IF(AT46="","",VLOOKUP(AT46,'シフト記号表（勤務時間帯）'!$C$6:$U$35,19,FALSE))</f>
        <v/>
      </c>
      <c r="AU48" s="95" t="str">
        <f>IF(AU46="","",VLOOKUP(AU46,'シフト記号表（勤務時間帯）'!$C$6:$U$35,19,FALSE))</f>
        <v/>
      </c>
      <c r="AV48" s="96" t="str">
        <f>IF(AV46="","",VLOOKUP(AV46,'シフト記号表（勤務時間帯）'!$C$6:$U$35,19,FALSE))</f>
        <v/>
      </c>
      <c r="AW48" s="96" t="str">
        <f>IF(AW46="","",VLOOKUP(AW46,'シフト記号表（勤務時間帯）'!$C$6:$U$35,19,FALSE))</f>
        <v/>
      </c>
      <c r="AX48" s="510">
        <f>IF($BB$3="４週",SUM(S48:AT48),IF($BB$3="暦月",SUM(S48:AW48),""))</f>
        <v>0</v>
      </c>
      <c r="AY48" s="511"/>
      <c r="AZ48" s="512">
        <f>IF($BB$3="４週",AX48/4,IF($BB$3="暦月",認知症対応型通所!AX48/(認知症対応型通所!$BB$8/7),""))</f>
        <v>0</v>
      </c>
      <c r="BA48" s="513"/>
      <c r="BB48" s="497"/>
      <c r="BC48" s="498"/>
      <c r="BD48" s="498"/>
      <c r="BE48" s="498"/>
      <c r="BF48" s="499"/>
    </row>
    <row r="49" spans="2:58" ht="20.25" customHeight="1" x14ac:dyDescent="0.4">
      <c r="B49" s="442">
        <f>B46+1</f>
        <v>10</v>
      </c>
      <c r="C49" s="376"/>
      <c r="D49" s="385"/>
      <c r="E49" s="377"/>
      <c r="F49" s="149"/>
      <c r="G49" s="517"/>
      <c r="H49" s="519"/>
      <c r="I49" s="458"/>
      <c r="J49" s="458"/>
      <c r="K49" s="459"/>
      <c r="L49" s="520"/>
      <c r="M49" s="521"/>
      <c r="N49" s="521"/>
      <c r="O49" s="522"/>
      <c r="P49" s="526" t="s">
        <v>150</v>
      </c>
      <c r="Q49" s="527"/>
      <c r="R49" s="528"/>
      <c r="S49" s="65"/>
      <c r="T49" s="66"/>
      <c r="U49" s="66"/>
      <c r="V49" s="66"/>
      <c r="W49" s="66"/>
      <c r="X49" s="66"/>
      <c r="Y49" s="67"/>
      <c r="Z49" s="65"/>
      <c r="AA49" s="66"/>
      <c r="AB49" s="66"/>
      <c r="AC49" s="66"/>
      <c r="AD49" s="66"/>
      <c r="AE49" s="66"/>
      <c r="AF49" s="67"/>
      <c r="AG49" s="65"/>
      <c r="AH49" s="66"/>
      <c r="AI49" s="66"/>
      <c r="AJ49" s="66"/>
      <c r="AK49" s="66"/>
      <c r="AL49" s="66"/>
      <c r="AM49" s="67"/>
      <c r="AN49" s="65"/>
      <c r="AO49" s="66"/>
      <c r="AP49" s="66"/>
      <c r="AQ49" s="66"/>
      <c r="AR49" s="66"/>
      <c r="AS49" s="66"/>
      <c r="AT49" s="67"/>
      <c r="AU49" s="65"/>
      <c r="AV49" s="66"/>
      <c r="AW49" s="66"/>
      <c r="AX49" s="529"/>
      <c r="AY49" s="530"/>
      <c r="AZ49" s="531"/>
      <c r="BA49" s="532"/>
      <c r="BB49" s="365"/>
      <c r="BC49" s="366"/>
      <c r="BD49" s="366"/>
      <c r="BE49" s="366"/>
      <c r="BF49" s="367"/>
    </row>
    <row r="50" spans="2:58" ht="20.25" customHeight="1" x14ac:dyDescent="0.4">
      <c r="B50" s="442"/>
      <c r="C50" s="378"/>
      <c r="D50" s="387"/>
      <c r="E50" s="379"/>
      <c r="F50" s="125"/>
      <c r="G50" s="453"/>
      <c r="H50" s="457"/>
      <c r="I50" s="458"/>
      <c r="J50" s="458"/>
      <c r="K50" s="459"/>
      <c r="L50" s="463"/>
      <c r="M50" s="464"/>
      <c r="N50" s="464"/>
      <c r="O50" s="465"/>
      <c r="P50" s="500" t="s">
        <v>151</v>
      </c>
      <c r="Q50" s="501"/>
      <c r="R50" s="502"/>
      <c r="S50" s="145" t="str">
        <f>IF(S49="","",VLOOKUP(S49,'シフト記号表（勤務時間帯）'!$C$6:$K$35,9,FALSE))</f>
        <v/>
      </c>
      <c r="T50" s="146" t="str">
        <f>IF(T49="","",VLOOKUP(T49,'シフト記号表（勤務時間帯）'!$C$6:$K$35,9,FALSE))</f>
        <v/>
      </c>
      <c r="U50" s="146" t="str">
        <f>IF(U49="","",VLOOKUP(U49,'シフト記号表（勤務時間帯）'!$C$6:$K$35,9,FALSE))</f>
        <v/>
      </c>
      <c r="V50" s="146" t="str">
        <f>IF(V49="","",VLOOKUP(V49,'シフト記号表（勤務時間帯）'!$C$6:$K$35,9,FALSE))</f>
        <v/>
      </c>
      <c r="W50" s="146" t="str">
        <f>IF(W49="","",VLOOKUP(W49,'シフト記号表（勤務時間帯）'!$C$6:$K$35,9,FALSE))</f>
        <v/>
      </c>
      <c r="X50" s="146" t="str">
        <f>IF(X49="","",VLOOKUP(X49,'シフト記号表（勤務時間帯）'!$C$6:$K$35,9,FALSE))</f>
        <v/>
      </c>
      <c r="Y50" s="147" t="str">
        <f>IF(Y49="","",VLOOKUP(Y49,'シフト記号表（勤務時間帯）'!$C$6:$K$35,9,FALSE))</f>
        <v/>
      </c>
      <c r="Z50" s="145" t="str">
        <f>IF(Z49="","",VLOOKUP(Z49,'シフト記号表（勤務時間帯）'!$C$6:$K$35,9,FALSE))</f>
        <v/>
      </c>
      <c r="AA50" s="146" t="str">
        <f>IF(AA49="","",VLOOKUP(AA49,'シフト記号表（勤務時間帯）'!$C$6:$K$35,9,FALSE))</f>
        <v/>
      </c>
      <c r="AB50" s="146" t="str">
        <f>IF(AB49="","",VLOOKUP(AB49,'シフト記号表（勤務時間帯）'!$C$6:$K$35,9,FALSE))</f>
        <v/>
      </c>
      <c r="AC50" s="146" t="str">
        <f>IF(AC49="","",VLOOKUP(AC49,'シフト記号表（勤務時間帯）'!$C$6:$K$35,9,FALSE))</f>
        <v/>
      </c>
      <c r="AD50" s="146" t="str">
        <f>IF(AD49="","",VLOOKUP(AD49,'シフト記号表（勤務時間帯）'!$C$6:$K$35,9,FALSE))</f>
        <v/>
      </c>
      <c r="AE50" s="146" t="str">
        <f>IF(AE49="","",VLOOKUP(AE49,'シフト記号表（勤務時間帯）'!$C$6:$K$35,9,FALSE))</f>
        <v/>
      </c>
      <c r="AF50" s="147" t="str">
        <f>IF(AF49="","",VLOOKUP(AF49,'シフト記号表（勤務時間帯）'!$C$6:$K$35,9,FALSE))</f>
        <v/>
      </c>
      <c r="AG50" s="145" t="str">
        <f>IF(AG49="","",VLOOKUP(AG49,'シフト記号表（勤務時間帯）'!$C$6:$K$35,9,FALSE))</f>
        <v/>
      </c>
      <c r="AH50" s="146" t="str">
        <f>IF(AH49="","",VLOOKUP(AH49,'シフト記号表（勤務時間帯）'!$C$6:$K$35,9,FALSE))</f>
        <v/>
      </c>
      <c r="AI50" s="146" t="str">
        <f>IF(AI49="","",VLOOKUP(AI49,'シフト記号表（勤務時間帯）'!$C$6:$K$35,9,FALSE))</f>
        <v/>
      </c>
      <c r="AJ50" s="146" t="str">
        <f>IF(AJ49="","",VLOOKUP(AJ49,'シフト記号表（勤務時間帯）'!$C$6:$K$35,9,FALSE))</f>
        <v/>
      </c>
      <c r="AK50" s="146" t="str">
        <f>IF(AK49="","",VLOOKUP(AK49,'シフト記号表（勤務時間帯）'!$C$6:$K$35,9,FALSE))</f>
        <v/>
      </c>
      <c r="AL50" s="146" t="str">
        <f>IF(AL49="","",VLOOKUP(AL49,'シフト記号表（勤務時間帯）'!$C$6:$K$35,9,FALSE))</f>
        <v/>
      </c>
      <c r="AM50" s="147" t="str">
        <f>IF(AM49="","",VLOOKUP(AM49,'シフト記号表（勤務時間帯）'!$C$6:$K$35,9,FALSE))</f>
        <v/>
      </c>
      <c r="AN50" s="145" t="str">
        <f>IF(AN49="","",VLOOKUP(AN49,'シフト記号表（勤務時間帯）'!$C$6:$K$35,9,FALSE))</f>
        <v/>
      </c>
      <c r="AO50" s="146" t="str">
        <f>IF(AO49="","",VLOOKUP(AO49,'シフト記号表（勤務時間帯）'!$C$6:$K$35,9,FALSE))</f>
        <v/>
      </c>
      <c r="AP50" s="146" t="str">
        <f>IF(AP49="","",VLOOKUP(AP49,'シフト記号表（勤務時間帯）'!$C$6:$K$35,9,FALSE))</f>
        <v/>
      </c>
      <c r="AQ50" s="146" t="str">
        <f>IF(AQ49="","",VLOOKUP(AQ49,'シフト記号表（勤務時間帯）'!$C$6:$K$35,9,FALSE))</f>
        <v/>
      </c>
      <c r="AR50" s="146" t="str">
        <f>IF(AR49="","",VLOOKUP(AR49,'シフト記号表（勤務時間帯）'!$C$6:$K$35,9,FALSE))</f>
        <v/>
      </c>
      <c r="AS50" s="146" t="str">
        <f>IF(AS49="","",VLOOKUP(AS49,'シフト記号表（勤務時間帯）'!$C$6:$K$35,9,FALSE))</f>
        <v/>
      </c>
      <c r="AT50" s="147" t="str">
        <f>IF(AT49="","",VLOOKUP(AT49,'シフト記号表（勤務時間帯）'!$C$6:$K$35,9,FALSE))</f>
        <v/>
      </c>
      <c r="AU50" s="145" t="str">
        <f>IF(AU49="","",VLOOKUP(AU49,'シフト記号表（勤務時間帯）'!$C$6:$K$35,9,FALSE))</f>
        <v/>
      </c>
      <c r="AV50" s="146" t="str">
        <f>IF(AV49="","",VLOOKUP(AV49,'シフト記号表（勤務時間帯）'!$C$6:$K$35,9,FALSE))</f>
        <v/>
      </c>
      <c r="AW50" s="146" t="str">
        <f>IF(AW49="","",VLOOKUP(AW49,'シフト記号表（勤務時間帯）'!$C$6:$K$35,9,FALSE))</f>
        <v/>
      </c>
      <c r="AX50" s="503">
        <f>IF($BB$3="４週",SUM(S50:AT50),IF($BB$3="暦月",SUM(S50:AW50),""))</f>
        <v>0</v>
      </c>
      <c r="AY50" s="504"/>
      <c r="AZ50" s="505">
        <f>IF($BB$3="４週",AX50/4,IF($BB$3="暦月",認知症対応型通所!AX50/(認知症対応型通所!$BB$8/7),""))</f>
        <v>0</v>
      </c>
      <c r="BA50" s="506"/>
      <c r="BB50" s="368"/>
      <c r="BC50" s="369"/>
      <c r="BD50" s="369"/>
      <c r="BE50" s="369"/>
      <c r="BF50" s="370"/>
    </row>
    <row r="51" spans="2:58" ht="20.25" customHeight="1" x14ac:dyDescent="0.4">
      <c r="B51" s="442"/>
      <c r="C51" s="533"/>
      <c r="D51" s="534"/>
      <c r="E51" s="535"/>
      <c r="F51" s="125">
        <f>C49</f>
        <v>0</v>
      </c>
      <c r="G51" s="518"/>
      <c r="H51" s="457"/>
      <c r="I51" s="458"/>
      <c r="J51" s="458"/>
      <c r="K51" s="459"/>
      <c r="L51" s="523"/>
      <c r="M51" s="524"/>
      <c r="N51" s="524"/>
      <c r="O51" s="525"/>
      <c r="P51" s="507" t="s">
        <v>152</v>
      </c>
      <c r="Q51" s="508"/>
      <c r="R51" s="509"/>
      <c r="S51" s="95" t="str">
        <f>IF(S49="","",VLOOKUP(S49,'シフト記号表（勤務時間帯）'!$C$6:$U$35,19,FALSE))</f>
        <v/>
      </c>
      <c r="T51" s="96" t="str">
        <f>IF(T49="","",VLOOKUP(T49,'シフト記号表（勤務時間帯）'!$C$6:$U$35,19,FALSE))</f>
        <v/>
      </c>
      <c r="U51" s="96" t="str">
        <f>IF(U49="","",VLOOKUP(U49,'シフト記号表（勤務時間帯）'!$C$6:$U$35,19,FALSE))</f>
        <v/>
      </c>
      <c r="V51" s="96" t="str">
        <f>IF(V49="","",VLOOKUP(V49,'シフト記号表（勤務時間帯）'!$C$6:$U$35,19,FALSE))</f>
        <v/>
      </c>
      <c r="W51" s="96" t="str">
        <f>IF(W49="","",VLOOKUP(W49,'シフト記号表（勤務時間帯）'!$C$6:$U$35,19,FALSE))</f>
        <v/>
      </c>
      <c r="X51" s="96" t="str">
        <f>IF(X49="","",VLOOKUP(X49,'シフト記号表（勤務時間帯）'!$C$6:$U$35,19,FALSE))</f>
        <v/>
      </c>
      <c r="Y51" s="97" t="str">
        <f>IF(Y49="","",VLOOKUP(Y49,'シフト記号表（勤務時間帯）'!$C$6:$U$35,19,FALSE))</f>
        <v/>
      </c>
      <c r="Z51" s="95" t="str">
        <f>IF(Z49="","",VLOOKUP(Z49,'シフト記号表（勤務時間帯）'!$C$6:$U$35,19,FALSE))</f>
        <v/>
      </c>
      <c r="AA51" s="96" t="str">
        <f>IF(AA49="","",VLOOKUP(AA49,'シフト記号表（勤務時間帯）'!$C$6:$U$35,19,FALSE))</f>
        <v/>
      </c>
      <c r="AB51" s="96" t="str">
        <f>IF(AB49="","",VLOOKUP(AB49,'シフト記号表（勤務時間帯）'!$C$6:$U$35,19,FALSE))</f>
        <v/>
      </c>
      <c r="AC51" s="96" t="str">
        <f>IF(AC49="","",VLOOKUP(AC49,'シフト記号表（勤務時間帯）'!$C$6:$U$35,19,FALSE))</f>
        <v/>
      </c>
      <c r="AD51" s="96" t="str">
        <f>IF(AD49="","",VLOOKUP(AD49,'シフト記号表（勤務時間帯）'!$C$6:$U$35,19,FALSE))</f>
        <v/>
      </c>
      <c r="AE51" s="96" t="str">
        <f>IF(AE49="","",VLOOKUP(AE49,'シフト記号表（勤務時間帯）'!$C$6:$U$35,19,FALSE))</f>
        <v/>
      </c>
      <c r="AF51" s="97" t="str">
        <f>IF(AF49="","",VLOOKUP(AF49,'シフト記号表（勤務時間帯）'!$C$6:$U$35,19,FALSE))</f>
        <v/>
      </c>
      <c r="AG51" s="95" t="str">
        <f>IF(AG49="","",VLOOKUP(AG49,'シフト記号表（勤務時間帯）'!$C$6:$U$35,19,FALSE))</f>
        <v/>
      </c>
      <c r="AH51" s="96" t="str">
        <f>IF(AH49="","",VLOOKUP(AH49,'シフト記号表（勤務時間帯）'!$C$6:$U$35,19,FALSE))</f>
        <v/>
      </c>
      <c r="AI51" s="96" t="str">
        <f>IF(AI49="","",VLOOKUP(AI49,'シフト記号表（勤務時間帯）'!$C$6:$U$35,19,FALSE))</f>
        <v/>
      </c>
      <c r="AJ51" s="96" t="str">
        <f>IF(AJ49="","",VLOOKUP(AJ49,'シフト記号表（勤務時間帯）'!$C$6:$U$35,19,FALSE))</f>
        <v/>
      </c>
      <c r="AK51" s="96" t="str">
        <f>IF(AK49="","",VLOOKUP(AK49,'シフト記号表（勤務時間帯）'!$C$6:$U$35,19,FALSE))</f>
        <v/>
      </c>
      <c r="AL51" s="96" t="str">
        <f>IF(AL49="","",VLOOKUP(AL49,'シフト記号表（勤務時間帯）'!$C$6:$U$35,19,FALSE))</f>
        <v/>
      </c>
      <c r="AM51" s="97" t="str">
        <f>IF(AM49="","",VLOOKUP(AM49,'シフト記号表（勤務時間帯）'!$C$6:$U$35,19,FALSE))</f>
        <v/>
      </c>
      <c r="AN51" s="95" t="str">
        <f>IF(AN49="","",VLOOKUP(AN49,'シフト記号表（勤務時間帯）'!$C$6:$U$35,19,FALSE))</f>
        <v/>
      </c>
      <c r="AO51" s="96" t="str">
        <f>IF(AO49="","",VLOOKUP(AO49,'シフト記号表（勤務時間帯）'!$C$6:$U$35,19,FALSE))</f>
        <v/>
      </c>
      <c r="AP51" s="96" t="str">
        <f>IF(AP49="","",VLOOKUP(AP49,'シフト記号表（勤務時間帯）'!$C$6:$U$35,19,FALSE))</f>
        <v/>
      </c>
      <c r="AQ51" s="96" t="str">
        <f>IF(AQ49="","",VLOOKUP(AQ49,'シフト記号表（勤務時間帯）'!$C$6:$U$35,19,FALSE))</f>
        <v/>
      </c>
      <c r="AR51" s="96" t="str">
        <f>IF(AR49="","",VLOOKUP(AR49,'シフト記号表（勤務時間帯）'!$C$6:$U$35,19,FALSE))</f>
        <v/>
      </c>
      <c r="AS51" s="96" t="str">
        <f>IF(AS49="","",VLOOKUP(AS49,'シフト記号表（勤務時間帯）'!$C$6:$U$35,19,FALSE))</f>
        <v/>
      </c>
      <c r="AT51" s="97" t="str">
        <f>IF(AT49="","",VLOOKUP(AT49,'シフト記号表（勤務時間帯）'!$C$6:$U$35,19,FALSE))</f>
        <v/>
      </c>
      <c r="AU51" s="95" t="str">
        <f>IF(AU49="","",VLOOKUP(AU49,'シフト記号表（勤務時間帯）'!$C$6:$U$35,19,FALSE))</f>
        <v/>
      </c>
      <c r="AV51" s="96" t="str">
        <f>IF(AV49="","",VLOOKUP(AV49,'シフト記号表（勤務時間帯）'!$C$6:$U$35,19,FALSE))</f>
        <v/>
      </c>
      <c r="AW51" s="96" t="str">
        <f>IF(AW49="","",VLOOKUP(AW49,'シフト記号表（勤務時間帯）'!$C$6:$U$35,19,FALSE))</f>
        <v/>
      </c>
      <c r="AX51" s="510">
        <f>IF($BB$3="４週",SUM(S51:AT51),IF($BB$3="暦月",SUM(S51:AW51),""))</f>
        <v>0</v>
      </c>
      <c r="AY51" s="511"/>
      <c r="AZ51" s="512">
        <f>IF($BB$3="４週",AX51/4,IF($BB$3="暦月",認知症対応型通所!AX51/(認知症対応型通所!$BB$8/7),""))</f>
        <v>0</v>
      </c>
      <c r="BA51" s="513"/>
      <c r="BB51" s="497"/>
      <c r="BC51" s="498"/>
      <c r="BD51" s="498"/>
      <c r="BE51" s="498"/>
      <c r="BF51" s="499"/>
    </row>
    <row r="52" spans="2:58" ht="20.25" customHeight="1" x14ac:dyDescent="0.4">
      <c r="B52" s="442">
        <f>B49+1</f>
        <v>11</v>
      </c>
      <c r="C52" s="376"/>
      <c r="D52" s="385"/>
      <c r="E52" s="377"/>
      <c r="F52" s="149"/>
      <c r="G52" s="517"/>
      <c r="H52" s="519"/>
      <c r="I52" s="458"/>
      <c r="J52" s="458"/>
      <c r="K52" s="459"/>
      <c r="L52" s="520"/>
      <c r="M52" s="521"/>
      <c r="N52" s="521"/>
      <c r="O52" s="522"/>
      <c r="P52" s="526" t="s">
        <v>150</v>
      </c>
      <c r="Q52" s="527"/>
      <c r="R52" s="528"/>
      <c r="S52" s="65"/>
      <c r="T52" s="66"/>
      <c r="U52" s="66"/>
      <c r="V52" s="66"/>
      <c r="W52" s="66"/>
      <c r="X52" s="66"/>
      <c r="Y52" s="67"/>
      <c r="Z52" s="65"/>
      <c r="AA52" s="66"/>
      <c r="AB52" s="66"/>
      <c r="AC52" s="66"/>
      <c r="AD52" s="66"/>
      <c r="AE52" s="66"/>
      <c r="AF52" s="67"/>
      <c r="AG52" s="65"/>
      <c r="AH52" s="66"/>
      <c r="AI52" s="66"/>
      <c r="AJ52" s="66"/>
      <c r="AK52" s="66"/>
      <c r="AL52" s="66"/>
      <c r="AM52" s="67"/>
      <c r="AN52" s="65"/>
      <c r="AO52" s="66"/>
      <c r="AP52" s="66"/>
      <c r="AQ52" s="66"/>
      <c r="AR52" s="66"/>
      <c r="AS52" s="66"/>
      <c r="AT52" s="67"/>
      <c r="AU52" s="65"/>
      <c r="AV52" s="66"/>
      <c r="AW52" s="66"/>
      <c r="AX52" s="529"/>
      <c r="AY52" s="530"/>
      <c r="AZ52" s="531"/>
      <c r="BA52" s="532"/>
      <c r="BB52" s="365"/>
      <c r="BC52" s="366"/>
      <c r="BD52" s="366"/>
      <c r="BE52" s="366"/>
      <c r="BF52" s="367"/>
    </row>
    <row r="53" spans="2:58" ht="20.25" customHeight="1" x14ac:dyDescent="0.4">
      <c r="B53" s="442"/>
      <c r="C53" s="378"/>
      <c r="D53" s="387"/>
      <c r="E53" s="379"/>
      <c r="F53" s="125"/>
      <c r="G53" s="453"/>
      <c r="H53" s="457"/>
      <c r="I53" s="458"/>
      <c r="J53" s="458"/>
      <c r="K53" s="459"/>
      <c r="L53" s="463"/>
      <c r="M53" s="464"/>
      <c r="N53" s="464"/>
      <c r="O53" s="465"/>
      <c r="P53" s="500" t="s">
        <v>151</v>
      </c>
      <c r="Q53" s="501"/>
      <c r="R53" s="502"/>
      <c r="S53" s="145" t="str">
        <f>IF(S52="","",VLOOKUP(S52,'シフト記号表（勤務時間帯）'!$C$6:$K$35,9,FALSE))</f>
        <v/>
      </c>
      <c r="T53" s="146" t="str">
        <f>IF(T52="","",VLOOKUP(T52,'シフト記号表（勤務時間帯）'!$C$6:$K$35,9,FALSE))</f>
        <v/>
      </c>
      <c r="U53" s="146" t="str">
        <f>IF(U52="","",VLOOKUP(U52,'シフト記号表（勤務時間帯）'!$C$6:$K$35,9,FALSE))</f>
        <v/>
      </c>
      <c r="V53" s="146" t="str">
        <f>IF(V52="","",VLOOKUP(V52,'シフト記号表（勤務時間帯）'!$C$6:$K$35,9,FALSE))</f>
        <v/>
      </c>
      <c r="W53" s="146" t="str">
        <f>IF(W52="","",VLOOKUP(W52,'シフト記号表（勤務時間帯）'!$C$6:$K$35,9,FALSE))</f>
        <v/>
      </c>
      <c r="X53" s="146" t="str">
        <f>IF(X52="","",VLOOKUP(X52,'シフト記号表（勤務時間帯）'!$C$6:$K$35,9,FALSE))</f>
        <v/>
      </c>
      <c r="Y53" s="147" t="str">
        <f>IF(Y52="","",VLOOKUP(Y52,'シフト記号表（勤務時間帯）'!$C$6:$K$35,9,FALSE))</f>
        <v/>
      </c>
      <c r="Z53" s="145" t="str">
        <f>IF(Z52="","",VLOOKUP(Z52,'シフト記号表（勤務時間帯）'!$C$6:$K$35,9,FALSE))</f>
        <v/>
      </c>
      <c r="AA53" s="146" t="str">
        <f>IF(AA52="","",VLOOKUP(AA52,'シフト記号表（勤務時間帯）'!$C$6:$K$35,9,FALSE))</f>
        <v/>
      </c>
      <c r="AB53" s="146" t="str">
        <f>IF(AB52="","",VLOOKUP(AB52,'シフト記号表（勤務時間帯）'!$C$6:$K$35,9,FALSE))</f>
        <v/>
      </c>
      <c r="AC53" s="146" t="str">
        <f>IF(AC52="","",VLOOKUP(AC52,'シフト記号表（勤務時間帯）'!$C$6:$K$35,9,FALSE))</f>
        <v/>
      </c>
      <c r="AD53" s="146" t="str">
        <f>IF(AD52="","",VLOOKUP(AD52,'シフト記号表（勤務時間帯）'!$C$6:$K$35,9,FALSE))</f>
        <v/>
      </c>
      <c r="AE53" s="146" t="str">
        <f>IF(AE52="","",VLOOKUP(AE52,'シフト記号表（勤務時間帯）'!$C$6:$K$35,9,FALSE))</f>
        <v/>
      </c>
      <c r="AF53" s="147" t="str">
        <f>IF(AF52="","",VLOOKUP(AF52,'シフト記号表（勤務時間帯）'!$C$6:$K$35,9,FALSE))</f>
        <v/>
      </c>
      <c r="AG53" s="145" t="str">
        <f>IF(AG52="","",VLOOKUP(AG52,'シフト記号表（勤務時間帯）'!$C$6:$K$35,9,FALSE))</f>
        <v/>
      </c>
      <c r="AH53" s="146" t="str">
        <f>IF(AH52="","",VLOOKUP(AH52,'シフト記号表（勤務時間帯）'!$C$6:$K$35,9,FALSE))</f>
        <v/>
      </c>
      <c r="AI53" s="146" t="str">
        <f>IF(AI52="","",VLOOKUP(AI52,'シフト記号表（勤務時間帯）'!$C$6:$K$35,9,FALSE))</f>
        <v/>
      </c>
      <c r="AJ53" s="146" t="str">
        <f>IF(AJ52="","",VLOOKUP(AJ52,'シフト記号表（勤務時間帯）'!$C$6:$K$35,9,FALSE))</f>
        <v/>
      </c>
      <c r="AK53" s="146" t="str">
        <f>IF(AK52="","",VLOOKUP(AK52,'シフト記号表（勤務時間帯）'!$C$6:$K$35,9,FALSE))</f>
        <v/>
      </c>
      <c r="AL53" s="146" t="str">
        <f>IF(AL52="","",VLOOKUP(AL52,'シフト記号表（勤務時間帯）'!$C$6:$K$35,9,FALSE))</f>
        <v/>
      </c>
      <c r="AM53" s="147" t="str">
        <f>IF(AM52="","",VLOOKUP(AM52,'シフト記号表（勤務時間帯）'!$C$6:$K$35,9,FALSE))</f>
        <v/>
      </c>
      <c r="AN53" s="145" t="str">
        <f>IF(AN52="","",VLOOKUP(AN52,'シフト記号表（勤務時間帯）'!$C$6:$K$35,9,FALSE))</f>
        <v/>
      </c>
      <c r="AO53" s="146" t="str">
        <f>IF(AO52="","",VLOOKUP(AO52,'シフト記号表（勤務時間帯）'!$C$6:$K$35,9,FALSE))</f>
        <v/>
      </c>
      <c r="AP53" s="146" t="str">
        <f>IF(AP52="","",VLOOKUP(AP52,'シフト記号表（勤務時間帯）'!$C$6:$K$35,9,FALSE))</f>
        <v/>
      </c>
      <c r="AQ53" s="146" t="str">
        <f>IF(AQ52="","",VLOOKUP(AQ52,'シフト記号表（勤務時間帯）'!$C$6:$K$35,9,FALSE))</f>
        <v/>
      </c>
      <c r="AR53" s="146" t="str">
        <f>IF(AR52="","",VLOOKUP(AR52,'シフト記号表（勤務時間帯）'!$C$6:$K$35,9,FALSE))</f>
        <v/>
      </c>
      <c r="AS53" s="146" t="str">
        <f>IF(AS52="","",VLOOKUP(AS52,'シフト記号表（勤務時間帯）'!$C$6:$K$35,9,FALSE))</f>
        <v/>
      </c>
      <c r="AT53" s="147" t="str">
        <f>IF(AT52="","",VLOOKUP(AT52,'シフト記号表（勤務時間帯）'!$C$6:$K$35,9,FALSE))</f>
        <v/>
      </c>
      <c r="AU53" s="145" t="str">
        <f>IF(AU52="","",VLOOKUP(AU52,'シフト記号表（勤務時間帯）'!$C$6:$K$35,9,FALSE))</f>
        <v/>
      </c>
      <c r="AV53" s="146" t="str">
        <f>IF(AV52="","",VLOOKUP(AV52,'シフト記号表（勤務時間帯）'!$C$6:$K$35,9,FALSE))</f>
        <v/>
      </c>
      <c r="AW53" s="146" t="str">
        <f>IF(AW52="","",VLOOKUP(AW52,'シフト記号表（勤務時間帯）'!$C$6:$K$35,9,FALSE))</f>
        <v/>
      </c>
      <c r="AX53" s="503">
        <f>IF($BB$3="４週",SUM(S53:AT53),IF($BB$3="暦月",SUM(S53:AW53),""))</f>
        <v>0</v>
      </c>
      <c r="AY53" s="504"/>
      <c r="AZ53" s="505">
        <f>IF($BB$3="４週",AX53/4,IF($BB$3="暦月",認知症対応型通所!AX53/(認知症対応型通所!$BB$8/7),""))</f>
        <v>0</v>
      </c>
      <c r="BA53" s="506"/>
      <c r="BB53" s="368"/>
      <c r="BC53" s="369"/>
      <c r="BD53" s="369"/>
      <c r="BE53" s="369"/>
      <c r="BF53" s="370"/>
    </row>
    <row r="54" spans="2:58" ht="20.25" customHeight="1" x14ac:dyDescent="0.4">
      <c r="B54" s="442"/>
      <c r="C54" s="533"/>
      <c r="D54" s="534"/>
      <c r="E54" s="535"/>
      <c r="F54" s="125">
        <f>C52</f>
        <v>0</v>
      </c>
      <c r="G54" s="518"/>
      <c r="H54" s="457"/>
      <c r="I54" s="458"/>
      <c r="J54" s="458"/>
      <c r="K54" s="459"/>
      <c r="L54" s="523"/>
      <c r="M54" s="524"/>
      <c r="N54" s="524"/>
      <c r="O54" s="525"/>
      <c r="P54" s="507" t="s">
        <v>152</v>
      </c>
      <c r="Q54" s="508"/>
      <c r="R54" s="509"/>
      <c r="S54" s="95" t="str">
        <f>IF(S52="","",VLOOKUP(S52,'シフト記号表（勤務時間帯）'!$C$6:$U$35,19,FALSE))</f>
        <v/>
      </c>
      <c r="T54" s="96" t="str">
        <f>IF(T52="","",VLOOKUP(T52,'シフト記号表（勤務時間帯）'!$C$6:$U$35,19,FALSE))</f>
        <v/>
      </c>
      <c r="U54" s="96" t="str">
        <f>IF(U52="","",VLOOKUP(U52,'シフト記号表（勤務時間帯）'!$C$6:$U$35,19,FALSE))</f>
        <v/>
      </c>
      <c r="V54" s="96" t="str">
        <f>IF(V52="","",VLOOKUP(V52,'シフト記号表（勤務時間帯）'!$C$6:$U$35,19,FALSE))</f>
        <v/>
      </c>
      <c r="W54" s="96" t="str">
        <f>IF(W52="","",VLOOKUP(W52,'シフト記号表（勤務時間帯）'!$C$6:$U$35,19,FALSE))</f>
        <v/>
      </c>
      <c r="X54" s="96" t="str">
        <f>IF(X52="","",VLOOKUP(X52,'シフト記号表（勤務時間帯）'!$C$6:$U$35,19,FALSE))</f>
        <v/>
      </c>
      <c r="Y54" s="97" t="str">
        <f>IF(Y52="","",VLOOKUP(Y52,'シフト記号表（勤務時間帯）'!$C$6:$U$35,19,FALSE))</f>
        <v/>
      </c>
      <c r="Z54" s="95" t="str">
        <f>IF(Z52="","",VLOOKUP(Z52,'シフト記号表（勤務時間帯）'!$C$6:$U$35,19,FALSE))</f>
        <v/>
      </c>
      <c r="AA54" s="96" t="str">
        <f>IF(AA52="","",VLOOKUP(AA52,'シフト記号表（勤務時間帯）'!$C$6:$U$35,19,FALSE))</f>
        <v/>
      </c>
      <c r="AB54" s="96" t="str">
        <f>IF(AB52="","",VLOOKUP(AB52,'シフト記号表（勤務時間帯）'!$C$6:$U$35,19,FALSE))</f>
        <v/>
      </c>
      <c r="AC54" s="96" t="str">
        <f>IF(AC52="","",VLOOKUP(AC52,'シフト記号表（勤務時間帯）'!$C$6:$U$35,19,FALSE))</f>
        <v/>
      </c>
      <c r="AD54" s="96" t="str">
        <f>IF(AD52="","",VLOOKUP(AD52,'シフト記号表（勤務時間帯）'!$C$6:$U$35,19,FALSE))</f>
        <v/>
      </c>
      <c r="AE54" s="96" t="str">
        <f>IF(AE52="","",VLOOKUP(AE52,'シフト記号表（勤務時間帯）'!$C$6:$U$35,19,FALSE))</f>
        <v/>
      </c>
      <c r="AF54" s="97" t="str">
        <f>IF(AF52="","",VLOOKUP(AF52,'シフト記号表（勤務時間帯）'!$C$6:$U$35,19,FALSE))</f>
        <v/>
      </c>
      <c r="AG54" s="95" t="str">
        <f>IF(AG52="","",VLOOKUP(AG52,'シフト記号表（勤務時間帯）'!$C$6:$U$35,19,FALSE))</f>
        <v/>
      </c>
      <c r="AH54" s="96" t="str">
        <f>IF(AH52="","",VLOOKUP(AH52,'シフト記号表（勤務時間帯）'!$C$6:$U$35,19,FALSE))</f>
        <v/>
      </c>
      <c r="AI54" s="96" t="str">
        <f>IF(AI52="","",VLOOKUP(AI52,'シフト記号表（勤務時間帯）'!$C$6:$U$35,19,FALSE))</f>
        <v/>
      </c>
      <c r="AJ54" s="96" t="str">
        <f>IF(AJ52="","",VLOOKUP(AJ52,'シフト記号表（勤務時間帯）'!$C$6:$U$35,19,FALSE))</f>
        <v/>
      </c>
      <c r="AK54" s="96" t="str">
        <f>IF(AK52="","",VLOOKUP(AK52,'シフト記号表（勤務時間帯）'!$C$6:$U$35,19,FALSE))</f>
        <v/>
      </c>
      <c r="AL54" s="96" t="str">
        <f>IF(AL52="","",VLOOKUP(AL52,'シフト記号表（勤務時間帯）'!$C$6:$U$35,19,FALSE))</f>
        <v/>
      </c>
      <c r="AM54" s="97" t="str">
        <f>IF(AM52="","",VLOOKUP(AM52,'シフト記号表（勤務時間帯）'!$C$6:$U$35,19,FALSE))</f>
        <v/>
      </c>
      <c r="AN54" s="95" t="str">
        <f>IF(AN52="","",VLOOKUP(AN52,'シフト記号表（勤務時間帯）'!$C$6:$U$35,19,FALSE))</f>
        <v/>
      </c>
      <c r="AO54" s="96" t="str">
        <f>IF(AO52="","",VLOOKUP(AO52,'シフト記号表（勤務時間帯）'!$C$6:$U$35,19,FALSE))</f>
        <v/>
      </c>
      <c r="AP54" s="96" t="str">
        <f>IF(AP52="","",VLOOKUP(AP52,'シフト記号表（勤務時間帯）'!$C$6:$U$35,19,FALSE))</f>
        <v/>
      </c>
      <c r="AQ54" s="96" t="str">
        <f>IF(AQ52="","",VLOOKUP(AQ52,'シフト記号表（勤務時間帯）'!$C$6:$U$35,19,FALSE))</f>
        <v/>
      </c>
      <c r="AR54" s="96" t="str">
        <f>IF(AR52="","",VLOOKUP(AR52,'シフト記号表（勤務時間帯）'!$C$6:$U$35,19,FALSE))</f>
        <v/>
      </c>
      <c r="AS54" s="96" t="str">
        <f>IF(AS52="","",VLOOKUP(AS52,'シフト記号表（勤務時間帯）'!$C$6:$U$35,19,FALSE))</f>
        <v/>
      </c>
      <c r="AT54" s="97" t="str">
        <f>IF(AT52="","",VLOOKUP(AT52,'シフト記号表（勤務時間帯）'!$C$6:$U$35,19,FALSE))</f>
        <v/>
      </c>
      <c r="AU54" s="95" t="str">
        <f>IF(AU52="","",VLOOKUP(AU52,'シフト記号表（勤務時間帯）'!$C$6:$U$35,19,FALSE))</f>
        <v/>
      </c>
      <c r="AV54" s="96" t="str">
        <f>IF(AV52="","",VLOOKUP(AV52,'シフト記号表（勤務時間帯）'!$C$6:$U$35,19,FALSE))</f>
        <v/>
      </c>
      <c r="AW54" s="96" t="str">
        <f>IF(AW52="","",VLOOKUP(AW52,'シフト記号表（勤務時間帯）'!$C$6:$U$35,19,FALSE))</f>
        <v/>
      </c>
      <c r="AX54" s="510">
        <f>IF($BB$3="４週",SUM(S54:AT54),IF($BB$3="暦月",SUM(S54:AW54),""))</f>
        <v>0</v>
      </c>
      <c r="AY54" s="511"/>
      <c r="AZ54" s="512">
        <f>IF($BB$3="４週",AX54/4,IF($BB$3="暦月",認知症対応型通所!AX54/(認知症対応型通所!$BB$8/7),""))</f>
        <v>0</v>
      </c>
      <c r="BA54" s="513"/>
      <c r="BB54" s="497"/>
      <c r="BC54" s="498"/>
      <c r="BD54" s="498"/>
      <c r="BE54" s="498"/>
      <c r="BF54" s="499"/>
    </row>
    <row r="55" spans="2:58" ht="20.25" customHeight="1" x14ac:dyDescent="0.4">
      <c r="B55" s="442">
        <f>B52+1</f>
        <v>12</v>
      </c>
      <c r="C55" s="376"/>
      <c r="D55" s="385"/>
      <c r="E55" s="377"/>
      <c r="F55" s="149"/>
      <c r="G55" s="517"/>
      <c r="H55" s="519"/>
      <c r="I55" s="458"/>
      <c r="J55" s="458"/>
      <c r="K55" s="459"/>
      <c r="L55" s="520"/>
      <c r="M55" s="521"/>
      <c r="N55" s="521"/>
      <c r="O55" s="522"/>
      <c r="P55" s="526" t="s">
        <v>150</v>
      </c>
      <c r="Q55" s="527"/>
      <c r="R55" s="528"/>
      <c r="S55" s="65"/>
      <c r="T55" s="66"/>
      <c r="U55" s="66"/>
      <c r="V55" s="66"/>
      <c r="W55" s="66"/>
      <c r="X55" s="66"/>
      <c r="Y55" s="67"/>
      <c r="Z55" s="65"/>
      <c r="AA55" s="66"/>
      <c r="AB55" s="66"/>
      <c r="AC55" s="66"/>
      <c r="AD55" s="66"/>
      <c r="AE55" s="66"/>
      <c r="AF55" s="67"/>
      <c r="AG55" s="65"/>
      <c r="AH55" s="66"/>
      <c r="AI55" s="66"/>
      <c r="AJ55" s="66"/>
      <c r="AK55" s="66"/>
      <c r="AL55" s="66"/>
      <c r="AM55" s="67"/>
      <c r="AN55" s="65"/>
      <c r="AO55" s="66"/>
      <c r="AP55" s="66"/>
      <c r="AQ55" s="66"/>
      <c r="AR55" s="66"/>
      <c r="AS55" s="66"/>
      <c r="AT55" s="67"/>
      <c r="AU55" s="65"/>
      <c r="AV55" s="66"/>
      <c r="AW55" s="66"/>
      <c r="AX55" s="529"/>
      <c r="AY55" s="530"/>
      <c r="AZ55" s="531"/>
      <c r="BA55" s="532"/>
      <c r="BB55" s="544"/>
      <c r="BC55" s="521"/>
      <c r="BD55" s="521"/>
      <c r="BE55" s="521"/>
      <c r="BF55" s="522"/>
    </row>
    <row r="56" spans="2:58" ht="20.25" customHeight="1" x14ac:dyDescent="0.4">
      <c r="B56" s="442"/>
      <c r="C56" s="378"/>
      <c r="D56" s="387"/>
      <c r="E56" s="379"/>
      <c r="F56" s="125"/>
      <c r="G56" s="453"/>
      <c r="H56" s="457"/>
      <c r="I56" s="458"/>
      <c r="J56" s="458"/>
      <c r="K56" s="459"/>
      <c r="L56" s="463"/>
      <c r="M56" s="464"/>
      <c r="N56" s="464"/>
      <c r="O56" s="465"/>
      <c r="P56" s="500" t="s">
        <v>151</v>
      </c>
      <c r="Q56" s="501"/>
      <c r="R56" s="502"/>
      <c r="S56" s="145" t="str">
        <f>IF(S55="","",VLOOKUP(S55,'シフト記号表（勤務時間帯）'!$C$6:$K$35,9,FALSE))</f>
        <v/>
      </c>
      <c r="T56" s="146" t="str">
        <f>IF(T55="","",VLOOKUP(T55,'シフト記号表（勤務時間帯）'!$C$6:$K$35,9,FALSE))</f>
        <v/>
      </c>
      <c r="U56" s="146" t="str">
        <f>IF(U55="","",VLOOKUP(U55,'シフト記号表（勤務時間帯）'!$C$6:$K$35,9,FALSE))</f>
        <v/>
      </c>
      <c r="V56" s="146" t="str">
        <f>IF(V55="","",VLOOKUP(V55,'シフト記号表（勤務時間帯）'!$C$6:$K$35,9,FALSE))</f>
        <v/>
      </c>
      <c r="W56" s="146" t="str">
        <f>IF(W55="","",VLOOKUP(W55,'シフト記号表（勤務時間帯）'!$C$6:$K$35,9,FALSE))</f>
        <v/>
      </c>
      <c r="X56" s="146" t="str">
        <f>IF(X55="","",VLOOKUP(X55,'シフト記号表（勤務時間帯）'!$C$6:$K$35,9,FALSE))</f>
        <v/>
      </c>
      <c r="Y56" s="147" t="str">
        <f>IF(Y55="","",VLOOKUP(Y55,'シフト記号表（勤務時間帯）'!$C$6:$K$35,9,FALSE))</f>
        <v/>
      </c>
      <c r="Z56" s="145" t="str">
        <f>IF(Z55="","",VLOOKUP(Z55,'シフト記号表（勤務時間帯）'!$C$6:$K$35,9,FALSE))</f>
        <v/>
      </c>
      <c r="AA56" s="146" t="str">
        <f>IF(AA55="","",VLOOKUP(AA55,'シフト記号表（勤務時間帯）'!$C$6:$K$35,9,FALSE))</f>
        <v/>
      </c>
      <c r="AB56" s="146" t="str">
        <f>IF(AB55="","",VLOOKUP(AB55,'シフト記号表（勤務時間帯）'!$C$6:$K$35,9,FALSE))</f>
        <v/>
      </c>
      <c r="AC56" s="146" t="str">
        <f>IF(AC55="","",VLOOKUP(AC55,'シフト記号表（勤務時間帯）'!$C$6:$K$35,9,FALSE))</f>
        <v/>
      </c>
      <c r="AD56" s="146" t="str">
        <f>IF(AD55="","",VLOOKUP(AD55,'シフト記号表（勤務時間帯）'!$C$6:$K$35,9,FALSE))</f>
        <v/>
      </c>
      <c r="AE56" s="146" t="str">
        <f>IF(AE55="","",VLOOKUP(AE55,'シフト記号表（勤務時間帯）'!$C$6:$K$35,9,FALSE))</f>
        <v/>
      </c>
      <c r="AF56" s="147" t="str">
        <f>IF(AF55="","",VLOOKUP(AF55,'シフト記号表（勤務時間帯）'!$C$6:$K$35,9,FALSE))</f>
        <v/>
      </c>
      <c r="AG56" s="145" t="str">
        <f>IF(AG55="","",VLOOKUP(AG55,'シフト記号表（勤務時間帯）'!$C$6:$K$35,9,FALSE))</f>
        <v/>
      </c>
      <c r="AH56" s="146" t="str">
        <f>IF(AH55="","",VLOOKUP(AH55,'シフト記号表（勤務時間帯）'!$C$6:$K$35,9,FALSE))</f>
        <v/>
      </c>
      <c r="AI56" s="146" t="str">
        <f>IF(AI55="","",VLOOKUP(AI55,'シフト記号表（勤務時間帯）'!$C$6:$K$35,9,FALSE))</f>
        <v/>
      </c>
      <c r="AJ56" s="146" t="str">
        <f>IF(AJ55="","",VLOOKUP(AJ55,'シフト記号表（勤務時間帯）'!$C$6:$K$35,9,FALSE))</f>
        <v/>
      </c>
      <c r="AK56" s="146" t="str">
        <f>IF(AK55="","",VLOOKUP(AK55,'シフト記号表（勤務時間帯）'!$C$6:$K$35,9,FALSE))</f>
        <v/>
      </c>
      <c r="AL56" s="146" t="str">
        <f>IF(AL55="","",VLOOKUP(AL55,'シフト記号表（勤務時間帯）'!$C$6:$K$35,9,FALSE))</f>
        <v/>
      </c>
      <c r="AM56" s="147" t="str">
        <f>IF(AM55="","",VLOOKUP(AM55,'シフト記号表（勤務時間帯）'!$C$6:$K$35,9,FALSE))</f>
        <v/>
      </c>
      <c r="AN56" s="145" t="str">
        <f>IF(AN55="","",VLOOKUP(AN55,'シフト記号表（勤務時間帯）'!$C$6:$K$35,9,FALSE))</f>
        <v/>
      </c>
      <c r="AO56" s="146" t="str">
        <f>IF(AO55="","",VLOOKUP(AO55,'シフト記号表（勤務時間帯）'!$C$6:$K$35,9,FALSE))</f>
        <v/>
      </c>
      <c r="AP56" s="146" t="str">
        <f>IF(AP55="","",VLOOKUP(AP55,'シフト記号表（勤務時間帯）'!$C$6:$K$35,9,FALSE))</f>
        <v/>
      </c>
      <c r="AQ56" s="146" t="str">
        <f>IF(AQ55="","",VLOOKUP(AQ55,'シフト記号表（勤務時間帯）'!$C$6:$K$35,9,FALSE))</f>
        <v/>
      </c>
      <c r="AR56" s="146" t="str">
        <f>IF(AR55="","",VLOOKUP(AR55,'シフト記号表（勤務時間帯）'!$C$6:$K$35,9,FALSE))</f>
        <v/>
      </c>
      <c r="AS56" s="146" t="str">
        <f>IF(AS55="","",VLOOKUP(AS55,'シフト記号表（勤務時間帯）'!$C$6:$K$35,9,FALSE))</f>
        <v/>
      </c>
      <c r="AT56" s="147" t="str">
        <f>IF(AT55="","",VLOOKUP(AT55,'シフト記号表（勤務時間帯）'!$C$6:$K$35,9,FALSE))</f>
        <v/>
      </c>
      <c r="AU56" s="145" t="str">
        <f>IF(AU55="","",VLOOKUP(AU55,'シフト記号表（勤務時間帯）'!$C$6:$K$35,9,FALSE))</f>
        <v/>
      </c>
      <c r="AV56" s="146" t="str">
        <f>IF(AV55="","",VLOOKUP(AV55,'シフト記号表（勤務時間帯）'!$C$6:$K$35,9,FALSE))</f>
        <v/>
      </c>
      <c r="AW56" s="146" t="str">
        <f>IF(AW55="","",VLOOKUP(AW55,'シフト記号表（勤務時間帯）'!$C$6:$K$35,9,FALSE))</f>
        <v/>
      </c>
      <c r="AX56" s="503">
        <f>IF($BB$3="４週",SUM(S56:AT56),IF($BB$3="暦月",SUM(S56:AW56),""))</f>
        <v>0</v>
      </c>
      <c r="AY56" s="504"/>
      <c r="AZ56" s="505">
        <f>IF($BB$3="４週",AX56/4,IF($BB$3="暦月",認知症対応型通所!AX56/(認知症対応型通所!$BB$8/7),""))</f>
        <v>0</v>
      </c>
      <c r="BA56" s="506"/>
      <c r="BB56" s="545"/>
      <c r="BC56" s="464"/>
      <c r="BD56" s="464"/>
      <c r="BE56" s="464"/>
      <c r="BF56" s="465"/>
    </row>
    <row r="57" spans="2:58" ht="20.25" customHeight="1" x14ac:dyDescent="0.4">
      <c r="B57" s="442"/>
      <c r="C57" s="533"/>
      <c r="D57" s="534"/>
      <c r="E57" s="535"/>
      <c r="F57" s="125">
        <f>C55</f>
        <v>0</v>
      </c>
      <c r="G57" s="518"/>
      <c r="H57" s="457"/>
      <c r="I57" s="458"/>
      <c r="J57" s="458"/>
      <c r="K57" s="459"/>
      <c r="L57" s="523"/>
      <c r="M57" s="524"/>
      <c r="N57" s="524"/>
      <c r="O57" s="525"/>
      <c r="P57" s="507" t="s">
        <v>152</v>
      </c>
      <c r="Q57" s="508"/>
      <c r="R57" s="509"/>
      <c r="S57" s="95" t="str">
        <f>IF(S55="","",VLOOKUP(S55,'シフト記号表（勤務時間帯）'!$C$6:$U$35,19,FALSE))</f>
        <v/>
      </c>
      <c r="T57" s="96" t="str">
        <f>IF(T55="","",VLOOKUP(T55,'シフト記号表（勤務時間帯）'!$C$6:$U$35,19,FALSE))</f>
        <v/>
      </c>
      <c r="U57" s="96" t="str">
        <f>IF(U55="","",VLOOKUP(U55,'シフト記号表（勤務時間帯）'!$C$6:$U$35,19,FALSE))</f>
        <v/>
      </c>
      <c r="V57" s="96" t="str">
        <f>IF(V55="","",VLOOKUP(V55,'シフト記号表（勤務時間帯）'!$C$6:$U$35,19,FALSE))</f>
        <v/>
      </c>
      <c r="W57" s="96" t="str">
        <f>IF(W55="","",VLOOKUP(W55,'シフト記号表（勤務時間帯）'!$C$6:$U$35,19,FALSE))</f>
        <v/>
      </c>
      <c r="X57" s="96" t="str">
        <f>IF(X55="","",VLOOKUP(X55,'シフト記号表（勤務時間帯）'!$C$6:$U$35,19,FALSE))</f>
        <v/>
      </c>
      <c r="Y57" s="97" t="str">
        <f>IF(Y55="","",VLOOKUP(Y55,'シフト記号表（勤務時間帯）'!$C$6:$U$35,19,FALSE))</f>
        <v/>
      </c>
      <c r="Z57" s="95" t="str">
        <f>IF(Z55="","",VLOOKUP(Z55,'シフト記号表（勤務時間帯）'!$C$6:$U$35,19,FALSE))</f>
        <v/>
      </c>
      <c r="AA57" s="96" t="str">
        <f>IF(AA55="","",VLOOKUP(AA55,'シフト記号表（勤務時間帯）'!$C$6:$U$35,19,FALSE))</f>
        <v/>
      </c>
      <c r="AB57" s="96" t="str">
        <f>IF(AB55="","",VLOOKUP(AB55,'シフト記号表（勤務時間帯）'!$C$6:$U$35,19,FALSE))</f>
        <v/>
      </c>
      <c r="AC57" s="96" t="str">
        <f>IF(AC55="","",VLOOKUP(AC55,'シフト記号表（勤務時間帯）'!$C$6:$U$35,19,FALSE))</f>
        <v/>
      </c>
      <c r="AD57" s="96" t="str">
        <f>IF(AD55="","",VLOOKUP(AD55,'シフト記号表（勤務時間帯）'!$C$6:$U$35,19,FALSE))</f>
        <v/>
      </c>
      <c r="AE57" s="96" t="str">
        <f>IF(AE55="","",VLOOKUP(AE55,'シフト記号表（勤務時間帯）'!$C$6:$U$35,19,FALSE))</f>
        <v/>
      </c>
      <c r="AF57" s="97" t="str">
        <f>IF(AF55="","",VLOOKUP(AF55,'シフト記号表（勤務時間帯）'!$C$6:$U$35,19,FALSE))</f>
        <v/>
      </c>
      <c r="AG57" s="95" t="str">
        <f>IF(AG55="","",VLOOKUP(AG55,'シフト記号表（勤務時間帯）'!$C$6:$U$35,19,FALSE))</f>
        <v/>
      </c>
      <c r="AH57" s="96" t="str">
        <f>IF(AH55="","",VLOOKUP(AH55,'シフト記号表（勤務時間帯）'!$C$6:$U$35,19,FALSE))</f>
        <v/>
      </c>
      <c r="AI57" s="96" t="str">
        <f>IF(AI55="","",VLOOKUP(AI55,'シフト記号表（勤務時間帯）'!$C$6:$U$35,19,FALSE))</f>
        <v/>
      </c>
      <c r="AJ57" s="96" t="str">
        <f>IF(AJ55="","",VLOOKUP(AJ55,'シフト記号表（勤務時間帯）'!$C$6:$U$35,19,FALSE))</f>
        <v/>
      </c>
      <c r="AK57" s="96" t="str">
        <f>IF(AK55="","",VLOOKUP(AK55,'シフト記号表（勤務時間帯）'!$C$6:$U$35,19,FALSE))</f>
        <v/>
      </c>
      <c r="AL57" s="96" t="str">
        <f>IF(AL55="","",VLOOKUP(AL55,'シフト記号表（勤務時間帯）'!$C$6:$U$35,19,FALSE))</f>
        <v/>
      </c>
      <c r="AM57" s="97" t="str">
        <f>IF(AM55="","",VLOOKUP(AM55,'シフト記号表（勤務時間帯）'!$C$6:$U$35,19,FALSE))</f>
        <v/>
      </c>
      <c r="AN57" s="95" t="str">
        <f>IF(AN55="","",VLOOKUP(AN55,'シフト記号表（勤務時間帯）'!$C$6:$U$35,19,FALSE))</f>
        <v/>
      </c>
      <c r="AO57" s="96" t="str">
        <f>IF(AO55="","",VLOOKUP(AO55,'シフト記号表（勤務時間帯）'!$C$6:$U$35,19,FALSE))</f>
        <v/>
      </c>
      <c r="AP57" s="96" t="str">
        <f>IF(AP55="","",VLOOKUP(AP55,'シフト記号表（勤務時間帯）'!$C$6:$U$35,19,FALSE))</f>
        <v/>
      </c>
      <c r="AQ57" s="96" t="str">
        <f>IF(AQ55="","",VLOOKUP(AQ55,'シフト記号表（勤務時間帯）'!$C$6:$U$35,19,FALSE))</f>
        <v/>
      </c>
      <c r="AR57" s="96" t="str">
        <f>IF(AR55="","",VLOOKUP(AR55,'シフト記号表（勤務時間帯）'!$C$6:$U$35,19,FALSE))</f>
        <v/>
      </c>
      <c r="AS57" s="96" t="str">
        <f>IF(AS55="","",VLOOKUP(AS55,'シフト記号表（勤務時間帯）'!$C$6:$U$35,19,FALSE))</f>
        <v/>
      </c>
      <c r="AT57" s="97" t="str">
        <f>IF(AT55="","",VLOOKUP(AT55,'シフト記号表（勤務時間帯）'!$C$6:$U$35,19,FALSE))</f>
        <v/>
      </c>
      <c r="AU57" s="95" t="str">
        <f>IF(AU55="","",VLOOKUP(AU55,'シフト記号表（勤務時間帯）'!$C$6:$U$35,19,FALSE))</f>
        <v/>
      </c>
      <c r="AV57" s="96" t="str">
        <f>IF(AV55="","",VLOOKUP(AV55,'シフト記号表（勤務時間帯）'!$C$6:$U$35,19,FALSE))</f>
        <v/>
      </c>
      <c r="AW57" s="96" t="str">
        <f>IF(AW55="","",VLOOKUP(AW55,'シフト記号表（勤務時間帯）'!$C$6:$U$35,19,FALSE))</f>
        <v/>
      </c>
      <c r="AX57" s="510">
        <f>IF($BB$3="４週",SUM(S57:AT57),IF($BB$3="暦月",SUM(S57:AW57),""))</f>
        <v>0</v>
      </c>
      <c r="AY57" s="511"/>
      <c r="AZ57" s="512">
        <f>IF($BB$3="４週",AX57/4,IF($BB$3="暦月",認知症対応型通所!AX57/(認知症対応型通所!$BB$8/7),""))</f>
        <v>0</v>
      </c>
      <c r="BA57" s="513"/>
      <c r="BB57" s="546"/>
      <c r="BC57" s="524"/>
      <c r="BD57" s="524"/>
      <c r="BE57" s="524"/>
      <c r="BF57" s="525"/>
    </row>
    <row r="58" spans="2:58" ht="20.25" customHeight="1" x14ac:dyDescent="0.4">
      <c r="B58" s="442">
        <f>B55+1</f>
        <v>13</v>
      </c>
      <c r="C58" s="376"/>
      <c r="D58" s="385"/>
      <c r="E58" s="377"/>
      <c r="F58" s="149"/>
      <c r="G58" s="517"/>
      <c r="H58" s="519"/>
      <c r="I58" s="458"/>
      <c r="J58" s="458"/>
      <c r="K58" s="459"/>
      <c r="L58" s="520"/>
      <c r="M58" s="521"/>
      <c r="N58" s="521"/>
      <c r="O58" s="522"/>
      <c r="P58" s="526" t="s">
        <v>150</v>
      </c>
      <c r="Q58" s="527"/>
      <c r="R58" s="528"/>
      <c r="S58" s="65"/>
      <c r="T58" s="66"/>
      <c r="U58" s="66"/>
      <c r="V58" s="66"/>
      <c r="W58" s="66"/>
      <c r="X58" s="66"/>
      <c r="Y58" s="67"/>
      <c r="Z58" s="65"/>
      <c r="AA58" s="66"/>
      <c r="AB58" s="66"/>
      <c r="AC58" s="66"/>
      <c r="AD58" s="66"/>
      <c r="AE58" s="66"/>
      <c r="AF58" s="67"/>
      <c r="AG58" s="65"/>
      <c r="AH58" s="66"/>
      <c r="AI58" s="66"/>
      <c r="AJ58" s="66"/>
      <c r="AK58" s="66"/>
      <c r="AL58" s="66"/>
      <c r="AM58" s="67"/>
      <c r="AN58" s="65"/>
      <c r="AO58" s="66"/>
      <c r="AP58" s="66"/>
      <c r="AQ58" s="66"/>
      <c r="AR58" s="66"/>
      <c r="AS58" s="66"/>
      <c r="AT58" s="67"/>
      <c r="AU58" s="65"/>
      <c r="AV58" s="66"/>
      <c r="AW58" s="66"/>
      <c r="AX58" s="529"/>
      <c r="AY58" s="530"/>
      <c r="AZ58" s="531"/>
      <c r="BA58" s="532"/>
      <c r="BB58" s="544"/>
      <c r="BC58" s="521"/>
      <c r="BD58" s="521"/>
      <c r="BE58" s="521"/>
      <c r="BF58" s="522"/>
    </row>
    <row r="59" spans="2:58" ht="20.25" customHeight="1" x14ac:dyDescent="0.4">
      <c r="B59" s="442"/>
      <c r="C59" s="378"/>
      <c r="D59" s="387"/>
      <c r="E59" s="379"/>
      <c r="F59" s="125"/>
      <c r="G59" s="453"/>
      <c r="H59" s="457"/>
      <c r="I59" s="458"/>
      <c r="J59" s="458"/>
      <c r="K59" s="459"/>
      <c r="L59" s="463"/>
      <c r="M59" s="464"/>
      <c r="N59" s="464"/>
      <c r="O59" s="465"/>
      <c r="P59" s="500" t="s">
        <v>151</v>
      </c>
      <c r="Q59" s="501"/>
      <c r="R59" s="502"/>
      <c r="S59" s="145" t="str">
        <f>IF(S58="","",VLOOKUP(S58,'シフト記号表（勤務時間帯）'!$C$6:$K$35,9,FALSE))</f>
        <v/>
      </c>
      <c r="T59" s="146" t="str">
        <f>IF(T58="","",VLOOKUP(T58,'シフト記号表（勤務時間帯）'!$C$6:$K$35,9,FALSE))</f>
        <v/>
      </c>
      <c r="U59" s="146" t="str">
        <f>IF(U58="","",VLOOKUP(U58,'シフト記号表（勤務時間帯）'!$C$6:$K$35,9,FALSE))</f>
        <v/>
      </c>
      <c r="V59" s="146" t="str">
        <f>IF(V58="","",VLOOKUP(V58,'シフト記号表（勤務時間帯）'!$C$6:$K$35,9,FALSE))</f>
        <v/>
      </c>
      <c r="W59" s="146" t="str">
        <f>IF(W58="","",VLOOKUP(W58,'シフト記号表（勤務時間帯）'!$C$6:$K$35,9,FALSE))</f>
        <v/>
      </c>
      <c r="X59" s="146" t="str">
        <f>IF(X58="","",VLOOKUP(X58,'シフト記号表（勤務時間帯）'!$C$6:$K$35,9,FALSE))</f>
        <v/>
      </c>
      <c r="Y59" s="147" t="str">
        <f>IF(Y58="","",VLOOKUP(Y58,'シフト記号表（勤務時間帯）'!$C$6:$K$35,9,FALSE))</f>
        <v/>
      </c>
      <c r="Z59" s="145" t="str">
        <f>IF(Z58="","",VLOOKUP(Z58,'シフト記号表（勤務時間帯）'!$C$6:$K$35,9,FALSE))</f>
        <v/>
      </c>
      <c r="AA59" s="146" t="str">
        <f>IF(AA58="","",VLOOKUP(AA58,'シフト記号表（勤務時間帯）'!$C$6:$K$35,9,FALSE))</f>
        <v/>
      </c>
      <c r="AB59" s="146" t="str">
        <f>IF(AB58="","",VLOOKUP(AB58,'シフト記号表（勤務時間帯）'!$C$6:$K$35,9,FALSE))</f>
        <v/>
      </c>
      <c r="AC59" s="146" t="str">
        <f>IF(AC58="","",VLOOKUP(AC58,'シフト記号表（勤務時間帯）'!$C$6:$K$35,9,FALSE))</f>
        <v/>
      </c>
      <c r="AD59" s="146" t="str">
        <f>IF(AD58="","",VLOOKUP(AD58,'シフト記号表（勤務時間帯）'!$C$6:$K$35,9,FALSE))</f>
        <v/>
      </c>
      <c r="AE59" s="146" t="str">
        <f>IF(AE58="","",VLOOKUP(AE58,'シフト記号表（勤務時間帯）'!$C$6:$K$35,9,FALSE))</f>
        <v/>
      </c>
      <c r="AF59" s="147" t="str">
        <f>IF(AF58="","",VLOOKUP(AF58,'シフト記号表（勤務時間帯）'!$C$6:$K$35,9,FALSE))</f>
        <v/>
      </c>
      <c r="AG59" s="145" t="str">
        <f>IF(AG58="","",VLOOKUP(AG58,'シフト記号表（勤務時間帯）'!$C$6:$K$35,9,FALSE))</f>
        <v/>
      </c>
      <c r="AH59" s="146" t="str">
        <f>IF(AH58="","",VLOOKUP(AH58,'シフト記号表（勤務時間帯）'!$C$6:$K$35,9,FALSE))</f>
        <v/>
      </c>
      <c r="AI59" s="146" t="str">
        <f>IF(AI58="","",VLOOKUP(AI58,'シフト記号表（勤務時間帯）'!$C$6:$K$35,9,FALSE))</f>
        <v/>
      </c>
      <c r="AJ59" s="146" t="str">
        <f>IF(AJ58="","",VLOOKUP(AJ58,'シフト記号表（勤務時間帯）'!$C$6:$K$35,9,FALSE))</f>
        <v/>
      </c>
      <c r="AK59" s="146" t="str">
        <f>IF(AK58="","",VLOOKUP(AK58,'シフト記号表（勤務時間帯）'!$C$6:$K$35,9,FALSE))</f>
        <v/>
      </c>
      <c r="AL59" s="146" t="str">
        <f>IF(AL58="","",VLOOKUP(AL58,'シフト記号表（勤務時間帯）'!$C$6:$K$35,9,FALSE))</f>
        <v/>
      </c>
      <c r="AM59" s="147" t="str">
        <f>IF(AM58="","",VLOOKUP(AM58,'シフト記号表（勤務時間帯）'!$C$6:$K$35,9,FALSE))</f>
        <v/>
      </c>
      <c r="AN59" s="145" t="str">
        <f>IF(AN58="","",VLOOKUP(AN58,'シフト記号表（勤務時間帯）'!$C$6:$K$35,9,FALSE))</f>
        <v/>
      </c>
      <c r="AO59" s="146" t="str">
        <f>IF(AO58="","",VLOOKUP(AO58,'シフト記号表（勤務時間帯）'!$C$6:$K$35,9,FALSE))</f>
        <v/>
      </c>
      <c r="AP59" s="146" t="str">
        <f>IF(AP58="","",VLOOKUP(AP58,'シフト記号表（勤務時間帯）'!$C$6:$K$35,9,FALSE))</f>
        <v/>
      </c>
      <c r="AQ59" s="146" t="str">
        <f>IF(AQ58="","",VLOOKUP(AQ58,'シフト記号表（勤務時間帯）'!$C$6:$K$35,9,FALSE))</f>
        <v/>
      </c>
      <c r="AR59" s="146" t="str">
        <f>IF(AR58="","",VLOOKUP(AR58,'シフト記号表（勤務時間帯）'!$C$6:$K$35,9,FALSE))</f>
        <v/>
      </c>
      <c r="AS59" s="146" t="str">
        <f>IF(AS58="","",VLOOKUP(AS58,'シフト記号表（勤務時間帯）'!$C$6:$K$35,9,FALSE))</f>
        <v/>
      </c>
      <c r="AT59" s="147" t="str">
        <f>IF(AT58="","",VLOOKUP(AT58,'シフト記号表（勤務時間帯）'!$C$6:$K$35,9,FALSE))</f>
        <v/>
      </c>
      <c r="AU59" s="145" t="str">
        <f>IF(AU58="","",VLOOKUP(AU58,'シフト記号表（勤務時間帯）'!$C$6:$K$35,9,FALSE))</f>
        <v/>
      </c>
      <c r="AV59" s="146" t="str">
        <f>IF(AV58="","",VLOOKUP(AV58,'シフト記号表（勤務時間帯）'!$C$6:$K$35,9,FALSE))</f>
        <v/>
      </c>
      <c r="AW59" s="146" t="str">
        <f>IF(AW58="","",VLOOKUP(AW58,'シフト記号表（勤務時間帯）'!$C$6:$K$35,9,FALSE))</f>
        <v/>
      </c>
      <c r="AX59" s="503">
        <f>IF($BB$3="４週",SUM(S59:AT59),IF($BB$3="暦月",SUM(S59:AW59),""))</f>
        <v>0</v>
      </c>
      <c r="AY59" s="504"/>
      <c r="AZ59" s="505">
        <f>IF($BB$3="４週",AX59/4,IF($BB$3="暦月",認知症対応型通所!AX59/(認知症対応型通所!$BB$8/7),""))</f>
        <v>0</v>
      </c>
      <c r="BA59" s="506"/>
      <c r="BB59" s="545"/>
      <c r="BC59" s="464"/>
      <c r="BD59" s="464"/>
      <c r="BE59" s="464"/>
      <c r="BF59" s="465"/>
    </row>
    <row r="60" spans="2:58" ht="20.25" customHeight="1" thickBot="1" x14ac:dyDescent="0.45">
      <c r="B60" s="536"/>
      <c r="C60" s="533"/>
      <c r="D60" s="534"/>
      <c r="E60" s="535"/>
      <c r="F60" s="131">
        <f>C58</f>
        <v>0</v>
      </c>
      <c r="G60" s="537"/>
      <c r="H60" s="538"/>
      <c r="I60" s="539"/>
      <c r="J60" s="539"/>
      <c r="K60" s="540"/>
      <c r="L60" s="541"/>
      <c r="M60" s="542"/>
      <c r="N60" s="542"/>
      <c r="O60" s="543"/>
      <c r="P60" s="564" t="s">
        <v>152</v>
      </c>
      <c r="Q60" s="565"/>
      <c r="R60" s="566"/>
      <c r="S60" s="95" t="str">
        <f>IF(S58="","",VLOOKUP(S58,'シフト記号表（勤務時間帯）'!$C$6:$U$35,19,FALSE))</f>
        <v/>
      </c>
      <c r="T60" s="96" t="str">
        <f>IF(T58="","",VLOOKUP(T58,'シフト記号表（勤務時間帯）'!$C$6:$U$35,19,FALSE))</f>
        <v/>
      </c>
      <c r="U60" s="96" t="str">
        <f>IF(U58="","",VLOOKUP(U58,'シフト記号表（勤務時間帯）'!$C$6:$U$35,19,FALSE))</f>
        <v/>
      </c>
      <c r="V60" s="96" t="str">
        <f>IF(V58="","",VLOOKUP(V58,'シフト記号表（勤務時間帯）'!$C$6:$U$35,19,FALSE))</f>
        <v/>
      </c>
      <c r="W60" s="96" t="str">
        <f>IF(W58="","",VLOOKUP(W58,'シフト記号表（勤務時間帯）'!$C$6:$U$35,19,FALSE))</f>
        <v/>
      </c>
      <c r="X60" s="96" t="str">
        <f>IF(X58="","",VLOOKUP(X58,'シフト記号表（勤務時間帯）'!$C$6:$U$35,19,FALSE))</f>
        <v/>
      </c>
      <c r="Y60" s="97" t="str">
        <f>IF(Y58="","",VLOOKUP(Y58,'シフト記号表（勤務時間帯）'!$C$6:$U$35,19,FALSE))</f>
        <v/>
      </c>
      <c r="Z60" s="95" t="str">
        <f>IF(Z58="","",VLOOKUP(Z58,'シフト記号表（勤務時間帯）'!$C$6:$U$35,19,FALSE))</f>
        <v/>
      </c>
      <c r="AA60" s="96" t="str">
        <f>IF(AA58="","",VLOOKUP(AA58,'シフト記号表（勤務時間帯）'!$C$6:$U$35,19,FALSE))</f>
        <v/>
      </c>
      <c r="AB60" s="96" t="str">
        <f>IF(AB58="","",VLOOKUP(AB58,'シフト記号表（勤務時間帯）'!$C$6:$U$35,19,FALSE))</f>
        <v/>
      </c>
      <c r="AC60" s="96" t="str">
        <f>IF(AC58="","",VLOOKUP(AC58,'シフト記号表（勤務時間帯）'!$C$6:$U$35,19,FALSE))</f>
        <v/>
      </c>
      <c r="AD60" s="96" t="str">
        <f>IF(AD58="","",VLOOKUP(AD58,'シフト記号表（勤務時間帯）'!$C$6:$U$35,19,FALSE))</f>
        <v/>
      </c>
      <c r="AE60" s="96" t="str">
        <f>IF(AE58="","",VLOOKUP(AE58,'シフト記号表（勤務時間帯）'!$C$6:$U$35,19,FALSE))</f>
        <v/>
      </c>
      <c r="AF60" s="97" t="str">
        <f>IF(AF58="","",VLOOKUP(AF58,'シフト記号表（勤務時間帯）'!$C$6:$U$35,19,FALSE))</f>
        <v/>
      </c>
      <c r="AG60" s="95" t="str">
        <f>IF(AG58="","",VLOOKUP(AG58,'シフト記号表（勤務時間帯）'!$C$6:$U$35,19,FALSE))</f>
        <v/>
      </c>
      <c r="AH60" s="96" t="str">
        <f>IF(AH58="","",VLOOKUP(AH58,'シフト記号表（勤務時間帯）'!$C$6:$U$35,19,FALSE))</f>
        <v/>
      </c>
      <c r="AI60" s="96" t="str">
        <f>IF(AI58="","",VLOOKUP(AI58,'シフト記号表（勤務時間帯）'!$C$6:$U$35,19,FALSE))</f>
        <v/>
      </c>
      <c r="AJ60" s="96" t="str">
        <f>IF(AJ58="","",VLOOKUP(AJ58,'シフト記号表（勤務時間帯）'!$C$6:$U$35,19,FALSE))</f>
        <v/>
      </c>
      <c r="AK60" s="96" t="str">
        <f>IF(AK58="","",VLOOKUP(AK58,'シフト記号表（勤務時間帯）'!$C$6:$U$35,19,FALSE))</f>
        <v/>
      </c>
      <c r="AL60" s="96" t="str">
        <f>IF(AL58="","",VLOOKUP(AL58,'シフト記号表（勤務時間帯）'!$C$6:$U$35,19,FALSE))</f>
        <v/>
      </c>
      <c r="AM60" s="97" t="str">
        <f>IF(AM58="","",VLOOKUP(AM58,'シフト記号表（勤務時間帯）'!$C$6:$U$35,19,FALSE))</f>
        <v/>
      </c>
      <c r="AN60" s="95" t="str">
        <f>IF(AN58="","",VLOOKUP(AN58,'シフト記号表（勤務時間帯）'!$C$6:$U$35,19,FALSE))</f>
        <v/>
      </c>
      <c r="AO60" s="96" t="str">
        <f>IF(AO58="","",VLOOKUP(AO58,'シフト記号表（勤務時間帯）'!$C$6:$U$35,19,FALSE))</f>
        <v/>
      </c>
      <c r="AP60" s="96" t="str">
        <f>IF(AP58="","",VLOOKUP(AP58,'シフト記号表（勤務時間帯）'!$C$6:$U$35,19,FALSE))</f>
        <v/>
      </c>
      <c r="AQ60" s="96" t="str">
        <f>IF(AQ58="","",VLOOKUP(AQ58,'シフト記号表（勤務時間帯）'!$C$6:$U$35,19,FALSE))</f>
        <v/>
      </c>
      <c r="AR60" s="96" t="str">
        <f>IF(AR58="","",VLOOKUP(AR58,'シフト記号表（勤務時間帯）'!$C$6:$U$35,19,FALSE))</f>
        <v/>
      </c>
      <c r="AS60" s="96" t="str">
        <f>IF(AS58="","",VLOOKUP(AS58,'シフト記号表（勤務時間帯）'!$C$6:$U$35,19,FALSE))</f>
        <v/>
      </c>
      <c r="AT60" s="97" t="str">
        <f>IF(AT58="","",VLOOKUP(AT58,'シフト記号表（勤務時間帯）'!$C$6:$U$35,19,FALSE))</f>
        <v/>
      </c>
      <c r="AU60" s="95" t="str">
        <f>IF(AU58="","",VLOOKUP(AU58,'シフト記号表（勤務時間帯）'!$C$6:$U$35,19,FALSE))</f>
        <v/>
      </c>
      <c r="AV60" s="96" t="str">
        <f>IF(AV58="","",VLOOKUP(AV58,'シフト記号表（勤務時間帯）'!$C$6:$U$35,19,FALSE))</f>
        <v/>
      </c>
      <c r="AW60" s="96" t="str">
        <f>IF(AW58="","",VLOOKUP(AW58,'シフト記号表（勤務時間帯）'!$C$6:$U$35,19,FALSE))</f>
        <v/>
      </c>
      <c r="AX60" s="510">
        <f>IF($BB$3="４週",SUM(S60:AT60),IF($BB$3="暦月",SUM(S60:AW60),""))</f>
        <v>0</v>
      </c>
      <c r="AY60" s="511"/>
      <c r="AZ60" s="512">
        <f>IF($BB$3="４週",AX60/4,IF($BB$3="暦月",認知症対応型通所!AX60/(認知症対応型通所!$BB$8/7),""))</f>
        <v>0</v>
      </c>
      <c r="BA60" s="513"/>
      <c r="BB60" s="563"/>
      <c r="BC60" s="542"/>
      <c r="BD60" s="542"/>
      <c r="BE60" s="542"/>
      <c r="BF60" s="543"/>
    </row>
    <row r="61" spans="2:58" s="17" customFormat="1" ht="6" customHeight="1" thickBot="1" x14ac:dyDescent="0.45">
      <c r="B61" s="150"/>
      <c r="C61" s="151"/>
      <c r="D61" s="151"/>
      <c r="E61" s="151"/>
      <c r="F61" s="152"/>
      <c r="G61" s="152"/>
      <c r="H61" s="153"/>
      <c r="I61" s="153"/>
      <c r="J61" s="153"/>
      <c r="K61" s="153"/>
      <c r="L61" s="152"/>
      <c r="M61" s="152"/>
      <c r="N61" s="152"/>
      <c r="O61" s="152"/>
      <c r="P61" s="154"/>
      <c r="Q61" s="154"/>
      <c r="R61" s="154"/>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5"/>
      <c r="AY61" s="155"/>
      <c r="AZ61" s="155"/>
      <c r="BA61" s="155"/>
      <c r="BB61" s="152"/>
      <c r="BC61" s="152"/>
      <c r="BD61" s="152"/>
      <c r="BE61" s="152"/>
      <c r="BF61" s="156"/>
    </row>
    <row r="62" spans="2:58" ht="20.100000000000001" customHeight="1" x14ac:dyDescent="0.4">
      <c r="B62" s="157"/>
      <c r="C62" s="158"/>
      <c r="D62" s="158"/>
      <c r="E62" s="158"/>
      <c r="F62" s="159"/>
      <c r="G62" s="482" t="s">
        <v>157</v>
      </c>
      <c r="H62" s="482"/>
      <c r="I62" s="482"/>
      <c r="J62" s="482"/>
      <c r="K62" s="353"/>
      <c r="L62" s="160"/>
      <c r="M62" s="588" t="s">
        <v>153</v>
      </c>
      <c r="N62" s="589"/>
      <c r="O62" s="589"/>
      <c r="P62" s="589"/>
      <c r="Q62" s="589"/>
      <c r="R62" s="590"/>
      <c r="S62" s="161" t="str">
        <f t="shared" ref="S62:AH64" si="1">IF(SUMIF($F$22:$F$60, $M62, S$22:S$60)=0,"",SUMIF($F$22:$F$60, $M62, S$22:S$60))</f>
        <v/>
      </c>
      <c r="T62" s="162" t="str">
        <f t="shared" si="1"/>
        <v/>
      </c>
      <c r="U62" s="162" t="str">
        <f t="shared" si="1"/>
        <v/>
      </c>
      <c r="V62" s="162" t="str">
        <f t="shared" si="1"/>
        <v/>
      </c>
      <c r="W62" s="162" t="str">
        <f t="shared" si="1"/>
        <v/>
      </c>
      <c r="X62" s="162" t="str">
        <f t="shared" si="1"/>
        <v/>
      </c>
      <c r="Y62" s="163" t="str">
        <f t="shared" si="1"/>
        <v/>
      </c>
      <c r="Z62" s="161" t="str">
        <f t="shared" si="1"/>
        <v/>
      </c>
      <c r="AA62" s="162" t="str">
        <f t="shared" si="1"/>
        <v/>
      </c>
      <c r="AB62" s="162" t="str">
        <f t="shared" si="1"/>
        <v/>
      </c>
      <c r="AC62" s="162" t="str">
        <f t="shared" si="1"/>
        <v/>
      </c>
      <c r="AD62" s="162" t="str">
        <f t="shared" si="1"/>
        <v/>
      </c>
      <c r="AE62" s="162" t="str">
        <f t="shared" si="1"/>
        <v/>
      </c>
      <c r="AF62" s="163" t="str">
        <f t="shared" si="1"/>
        <v/>
      </c>
      <c r="AG62" s="161" t="str">
        <f t="shared" si="1"/>
        <v/>
      </c>
      <c r="AH62" s="162" t="str">
        <f t="shared" si="1"/>
        <v/>
      </c>
      <c r="AI62" s="162" t="str">
        <f t="shared" ref="AI62:AW64" si="2">IF(SUMIF($F$22:$F$60, $M62, AI$22:AI$60)=0,"",SUMIF($F$22:$F$60, $M62, AI$22:AI$60))</f>
        <v/>
      </c>
      <c r="AJ62" s="162" t="str">
        <f t="shared" si="2"/>
        <v/>
      </c>
      <c r="AK62" s="162" t="str">
        <f t="shared" si="2"/>
        <v/>
      </c>
      <c r="AL62" s="162" t="str">
        <f t="shared" si="2"/>
        <v/>
      </c>
      <c r="AM62" s="163" t="str">
        <f t="shared" si="2"/>
        <v/>
      </c>
      <c r="AN62" s="161" t="str">
        <f t="shared" si="2"/>
        <v/>
      </c>
      <c r="AO62" s="162" t="str">
        <f t="shared" si="2"/>
        <v/>
      </c>
      <c r="AP62" s="162" t="str">
        <f t="shared" si="2"/>
        <v/>
      </c>
      <c r="AQ62" s="162" t="str">
        <f t="shared" si="2"/>
        <v/>
      </c>
      <c r="AR62" s="162" t="str">
        <f t="shared" si="2"/>
        <v/>
      </c>
      <c r="AS62" s="162" t="str">
        <f t="shared" si="2"/>
        <v/>
      </c>
      <c r="AT62" s="163" t="str">
        <f t="shared" si="2"/>
        <v/>
      </c>
      <c r="AU62" s="161" t="str">
        <f t="shared" si="2"/>
        <v/>
      </c>
      <c r="AV62" s="162" t="str">
        <f t="shared" si="2"/>
        <v/>
      </c>
      <c r="AW62" s="162" t="str">
        <f t="shared" si="2"/>
        <v/>
      </c>
      <c r="AX62" s="559" t="str">
        <f>IF(SUMIF($F$22:$F$60, $M62, AX$22:AX$60)=0,"",SUMIF($F$22:$F$60, $M62, AX$22:AX$60))</f>
        <v/>
      </c>
      <c r="AY62" s="560"/>
      <c r="AZ62" s="561" t="str">
        <f t="shared" ref="AZ62:AZ64" si="3">IF(AX62="","",IF($BB$3="４週",AX62/4,IF($BB$3="暦月",AX62/($BB$8/7),"")))</f>
        <v/>
      </c>
      <c r="BA62" s="562"/>
      <c r="BB62" s="547"/>
      <c r="BC62" s="548"/>
      <c r="BD62" s="548"/>
      <c r="BE62" s="548"/>
      <c r="BF62" s="549"/>
    </row>
    <row r="63" spans="2:58" ht="20.25" customHeight="1" x14ac:dyDescent="0.4">
      <c r="B63" s="164"/>
      <c r="C63" s="165"/>
      <c r="D63" s="165"/>
      <c r="E63" s="165"/>
      <c r="F63" s="166"/>
      <c r="G63" s="485"/>
      <c r="H63" s="485"/>
      <c r="I63" s="485"/>
      <c r="J63" s="485"/>
      <c r="K63" s="355"/>
      <c r="L63" s="167"/>
      <c r="M63" s="556" t="s">
        <v>155</v>
      </c>
      <c r="N63" s="557"/>
      <c r="O63" s="557"/>
      <c r="P63" s="557"/>
      <c r="Q63" s="557"/>
      <c r="R63" s="558"/>
      <c r="S63" s="161" t="str">
        <f t="shared" si="1"/>
        <v/>
      </c>
      <c r="T63" s="162" t="str">
        <f t="shared" si="1"/>
        <v/>
      </c>
      <c r="U63" s="162" t="str">
        <f>IF(SUMIF($F$22:$F$60, $M63, U$22:U$60)=0,"",SUMIF($F$22:$F$60, $M63, U$22:U$60))</f>
        <v/>
      </c>
      <c r="V63" s="162" t="str">
        <f t="shared" si="1"/>
        <v/>
      </c>
      <c r="W63" s="162" t="str">
        <f t="shared" si="1"/>
        <v/>
      </c>
      <c r="X63" s="162" t="str">
        <f t="shared" si="1"/>
        <v/>
      </c>
      <c r="Y63" s="163" t="str">
        <f t="shared" si="1"/>
        <v/>
      </c>
      <c r="Z63" s="161" t="str">
        <f t="shared" si="1"/>
        <v/>
      </c>
      <c r="AA63" s="162" t="str">
        <f t="shared" si="1"/>
        <v/>
      </c>
      <c r="AB63" s="162" t="str">
        <f t="shared" si="1"/>
        <v/>
      </c>
      <c r="AC63" s="162" t="str">
        <f t="shared" si="1"/>
        <v/>
      </c>
      <c r="AD63" s="162" t="str">
        <f t="shared" si="1"/>
        <v/>
      </c>
      <c r="AE63" s="162" t="str">
        <f t="shared" si="1"/>
        <v/>
      </c>
      <c r="AF63" s="163" t="str">
        <f t="shared" si="1"/>
        <v/>
      </c>
      <c r="AG63" s="161" t="str">
        <f t="shared" si="1"/>
        <v/>
      </c>
      <c r="AH63" s="162" t="str">
        <f t="shared" si="1"/>
        <v/>
      </c>
      <c r="AI63" s="162" t="str">
        <f t="shared" si="2"/>
        <v/>
      </c>
      <c r="AJ63" s="162" t="str">
        <f t="shared" si="2"/>
        <v/>
      </c>
      <c r="AK63" s="162" t="str">
        <f t="shared" si="2"/>
        <v/>
      </c>
      <c r="AL63" s="162" t="str">
        <f t="shared" si="2"/>
        <v/>
      </c>
      <c r="AM63" s="163" t="str">
        <f t="shared" si="2"/>
        <v/>
      </c>
      <c r="AN63" s="161" t="str">
        <f t="shared" si="2"/>
        <v/>
      </c>
      <c r="AO63" s="162" t="str">
        <f t="shared" si="2"/>
        <v/>
      </c>
      <c r="AP63" s="162" t="str">
        <f t="shared" si="2"/>
        <v/>
      </c>
      <c r="AQ63" s="162" t="str">
        <f t="shared" si="2"/>
        <v/>
      </c>
      <c r="AR63" s="162" t="str">
        <f t="shared" si="2"/>
        <v/>
      </c>
      <c r="AS63" s="162" t="str">
        <f t="shared" si="2"/>
        <v/>
      </c>
      <c r="AT63" s="163" t="str">
        <f t="shared" si="2"/>
        <v/>
      </c>
      <c r="AU63" s="161" t="str">
        <f t="shared" si="2"/>
        <v/>
      </c>
      <c r="AV63" s="162" t="str">
        <f t="shared" si="2"/>
        <v/>
      </c>
      <c r="AW63" s="162" t="str">
        <f t="shared" si="2"/>
        <v/>
      </c>
      <c r="AX63" s="559" t="str">
        <f>IF(SUMIF($F$22:$F$60, $M63, AX$22:AX$60)=0,"",SUMIF($F$22:$F$60, $M63, AX$22:AX$60))</f>
        <v/>
      </c>
      <c r="AY63" s="560"/>
      <c r="AZ63" s="561" t="str">
        <f t="shared" si="3"/>
        <v/>
      </c>
      <c r="BA63" s="562"/>
      <c r="BB63" s="550"/>
      <c r="BC63" s="551"/>
      <c r="BD63" s="551"/>
      <c r="BE63" s="551"/>
      <c r="BF63" s="552"/>
    </row>
    <row r="64" spans="2:58" ht="20.25" customHeight="1" x14ac:dyDescent="0.4">
      <c r="B64" s="168"/>
      <c r="C64" s="169"/>
      <c r="D64" s="169"/>
      <c r="E64" s="169"/>
      <c r="F64" s="166"/>
      <c r="G64" s="586"/>
      <c r="H64" s="586"/>
      <c r="I64" s="586"/>
      <c r="J64" s="586"/>
      <c r="K64" s="587"/>
      <c r="L64" s="167"/>
      <c r="M64" s="556" t="s">
        <v>154</v>
      </c>
      <c r="N64" s="557"/>
      <c r="O64" s="557"/>
      <c r="P64" s="557"/>
      <c r="Q64" s="557"/>
      <c r="R64" s="558"/>
      <c r="S64" s="161" t="str">
        <f t="shared" si="1"/>
        <v/>
      </c>
      <c r="T64" s="162" t="str">
        <f t="shared" si="1"/>
        <v/>
      </c>
      <c r="U64" s="162" t="str">
        <f>IF(SUMIF($F$22:$F$60, $M64, U$22:U$60)=0,"",SUMIF($F$22:$F$60, $M64, U$22:U$60))</f>
        <v/>
      </c>
      <c r="V64" s="162" t="str">
        <f t="shared" si="1"/>
        <v/>
      </c>
      <c r="W64" s="162" t="str">
        <f t="shared" si="1"/>
        <v/>
      </c>
      <c r="X64" s="162" t="str">
        <f t="shared" si="1"/>
        <v/>
      </c>
      <c r="Y64" s="163" t="str">
        <f t="shared" si="1"/>
        <v/>
      </c>
      <c r="Z64" s="161" t="str">
        <f t="shared" si="1"/>
        <v/>
      </c>
      <c r="AA64" s="162" t="str">
        <f t="shared" si="1"/>
        <v/>
      </c>
      <c r="AB64" s="162" t="str">
        <f t="shared" si="1"/>
        <v/>
      </c>
      <c r="AC64" s="162" t="str">
        <f t="shared" si="1"/>
        <v/>
      </c>
      <c r="AD64" s="162" t="str">
        <f t="shared" si="1"/>
        <v/>
      </c>
      <c r="AE64" s="162" t="str">
        <f t="shared" si="1"/>
        <v/>
      </c>
      <c r="AF64" s="163" t="str">
        <f t="shared" si="1"/>
        <v/>
      </c>
      <c r="AG64" s="161" t="str">
        <f t="shared" si="1"/>
        <v/>
      </c>
      <c r="AH64" s="162" t="str">
        <f t="shared" si="1"/>
        <v/>
      </c>
      <c r="AI64" s="162" t="str">
        <f t="shared" si="2"/>
        <v/>
      </c>
      <c r="AJ64" s="162" t="str">
        <f t="shared" si="2"/>
        <v/>
      </c>
      <c r="AK64" s="162" t="str">
        <f t="shared" si="2"/>
        <v/>
      </c>
      <c r="AL64" s="162" t="str">
        <f t="shared" si="2"/>
        <v/>
      </c>
      <c r="AM64" s="163" t="str">
        <f t="shared" si="2"/>
        <v/>
      </c>
      <c r="AN64" s="161" t="str">
        <f t="shared" si="2"/>
        <v/>
      </c>
      <c r="AO64" s="162" t="str">
        <f t="shared" si="2"/>
        <v/>
      </c>
      <c r="AP64" s="162" t="str">
        <f t="shared" si="2"/>
        <v/>
      </c>
      <c r="AQ64" s="162" t="str">
        <f t="shared" si="2"/>
        <v/>
      </c>
      <c r="AR64" s="162" t="str">
        <f t="shared" si="2"/>
        <v/>
      </c>
      <c r="AS64" s="162" t="str">
        <f t="shared" si="2"/>
        <v/>
      </c>
      <c r="AT64" s="163" t="str">
        <f t="shared" si="2"/>
        <v/>
      </c>
      <c r="AU64" s="161" t="str">
        <f t="shared" si="2"/>
        <v/>
      </c>
      <c r="AV64" s="162" t="str">
        <f t="shared" si="2"/>
        <v/>
      </c>
      <c r="AW64" s="162" t="str">
        <f t="shared" si="2"/>
        <v/>
      </c>
      <c r="AX64" s="559" t="str">
        <f>IF(SUMIF($F$22:$F$60, $M64, AX$22:AX$60)=0,"",SUMIF($F$22:$F$60, $M64, AX$22:AX$60))</f>
        <v/>
      </c>
      <c r="AY64" s="560"/>
      <c r="AZ64" s="561" t="str">
        <f t="shared" si="3"/>
        <v/>
      </c>
      <c r="BA64" s="562"/>
      <c r="BB64" s="550"/>
      <c r="BC64" s="551"/>
      <c r="BD64" s="551"/>
      <c r="BE64" s="551"/>
      <c r="BF64" s="552"/>
    </row>
    <row r="65" spans="2:73" ht="20.25" customHeight="1" x14ac:dyDescent="0.4">
      <c r="B65" s="197"/>
      <c r="C65" s="198"/>
      <c r="D65" s="198"/>
      <c r="E65" s="198"/>
      <c r="F65" s="198"/>
      <c r="G65" s="567" t="s">
        <v>158</v>
      </c>
      <c r="H65" s="567"/>
      <c r="I65" s="567"/>
      <c r="J65" s="567"/>
      <c r="K65" s="567"/>
      <c r="L65" s="567"/>
      <c r="M65" s="567"/>
      <c r="N65" s="567"/>
      <c r="O65" s="567"/>
      <c r="P65" s="567"/>
      <c r="Q65" s="567"/>
      <c r="R65" s="568"/>
      <c r="S65" s="171"/>
      <c r="T65" s="172"/>
      <c r="U65" s="172"/>
      <c r="V65" s="172"/>
      <c r="W65" s="172"/>
      <c r="X65" s="172"/>
      <c r="Y65" s="173"/>
      <c r="Z65" s="171"/>
      <c r="AA65" s="172"/>
      <c r="AB65" s="172"/>
      <c r="AC65" s="172"/>
      <c r="AD65" s="172"/>
      <c r="AE65" s="172"/>
      <c r="AF65" s="173"/>
      <c r="AG65" s="171"/>
      <c r="AH65" s="172"/>
      <c r="AI65" s="172"/>
      <c r="AJ65" s="172"/>
      <c r="AK65" s="172"/>
      <c r="AL65" s="172"/>
      <c r="AM65" s="173"/>
      <c r="AN65" s="171"/>
      <c r="AO65" s="172"/>
      <c r="AP65" s="172"/>
      <c r="AQ65" s="172"/>
      <c r="AR65" s="172"/>
      <c r="AS65" s="172"/>
      <c r="AT65" s="173"/>
      <c r="AU65" s="171"/>
      <c r="AV65" s="172"/>
      <c r="AW65" s="173"/>
      <c r="AX65" s="569"/>
      <c r="AY65" s="570"/>
      <c r="AZ65" s="570"/>
      <c r="BA65" s="571"/>
      <c r="BB65" s="550"/>
      <c r="BC65" s="551"/>
      <c r="BD65" s="551"/>
      <c r="BE65" s="551"/>
      <c r="BF65" s="552"/>
    </row>
    <row r="66" spans="2:73" ht="20.25" customHeight="1" thickBot="1" x14ac:dyDescent="0.45">
      <c r="B66" s="199"/>
      <c r="C66" s="200"/>
      <c r="D66" s="200"/>
      <c r="E66" s="200"/>
      <c r="F66" s="200"/>
      <c r="G66" s="578" t="s">
        <v>159</v>
      </c>
      <c r="H66" s="578"/>
      <c r="I66" s="578"/>
      <c r="J66" s="578"/>
      <c r="K66" s="578"/>
      <c r="L66" s="578"/>
      <c r="M66" s="578"/>
      <c r="N66" s="578"/>
      <c r="O66" s="578"/>
      <c r="P66" s="578"/>
      <c r="Q66" s="578"/>
      <c r="R66" s="579"/>
      <c r="S66" s="171"/>
      <c r="T66" s="172"/>
      <c r="U66" s="172"/>
      <c r="V66" s="172"/>
      <c r="W66" s="172"/>
      <c r="X66" s="172"/>
      <c r="Y66" s="173"/>
      <c r="Z66" s="171"/>
      <c r="AA66" s="172"/>
      <c r="AB66" s="172"/>
      <c r="AC66" s="172"/>
      <c r="AD66" s="172"/>
      <c r="AE66" s="172"/>
      <c r="AF66" s="173"/>
      <c r="AG66" s="171"/>
      <c r="AH66" s="172"/>
      <c r="AI66" s="172"/>
      <c r="AJ66" s="172"/>
      <c r="AK66" s="172"/>
      <c r="AL66" s="172"/>
      <c r="AM66" s="173"/>
      <c r="AN66" s="171"/>
      <c r="AO66" s="172"/>
      <c r="AP66" s="172"/>
      <c r="AQ66" s="172"/>
      <c r="AR66" s="172"/>
      <c r="AS66" s="172"/>
      <c r="AT66" s="173"/>
      <c r="AU66" s="171"/>
      <c r="AV66" s="172"/>
      <c r="AW66" s="173"/>
      <c r="AX66" s="572"/>
      <c r="AY66" s="573"/>
      <c r="AZ66" s="573"/>
      <c r="BA66" s="574"/>
      <c r="BB66" s="550"/>
      <c r="BC66" s="551"/>
      <c r="BD66" s="551"/>
      <c r="BE66" s="551"/>
      <c r="BF66" s="552"/>
    </row>
    <row r="67" spans="2:73" ht="18.75" customHeight="1" x14ac:dyDescent="0.4">
      <c r="B67" s="484" t="s">
        <v>160</v>
      </c>
      <c r="C67" s="485"/>
      <c r="D67" s="485"/>
      <c r="E67" s="485"/>
      <c r="F67" s="485"/>
      <c r="G67" s="485"/>
      <c r="H67" s="485"/>
      <c r="I67" s="485"/>
      <c r="J67" s="485"/>
      <c r="K67" s="486"/>
      <c r="L67" s="580" t="s">
        <v>153</v>
      </c>
      <c r="M67" s="580"/>
      <c r="N67" s="580"/>
      <c r="O67" s="580"/>
      <c r="P67" s="580"/>
      <c r="Q67" s="580"/>
      <c r="R67" s="581"/>
      <c r="S67" s="175" t="str">
        <f>IF($L67="","",IF(COUNTIFS($F$22:$F$60,$L67,S$22:S$60,"&gt;0")=0,"",COUNTIFS($F$22:$F$60,$L67,S$22:S$60,"&gt;0")))</f>
        <v/>
      </c>
      <c r="T67" s="176" t="str">
        <f t="shared" ref="T67:AW71" si="4">IF($L67="","",IF(COUNTIFS($F$22:$F$60,$L67,T$22:T$60,"&gt;0")=0,"",COUNTIFS($F$22:$F$60,$L67,T$22:T$60,"&gt;0")))</f>
        <v/>
      </c>
      <c r="U67" s="176" t="str">
        <f t="shared" si="4"/>
        <v/>
      </c>
      <c r="V67" s="176" t="str">
        <f t="shared" si="4"/>
        <v/>
      </c>
      <c r="W67" s="176" t="str">
        <f t="shared" si="4"/>
        <v/>
      </c>
      <c r="X67" s="176" t="str">
        <f t="shared" si="4"/>
        <v/>
      </c>
      <c r="Y67" s="177" t="str">
        <f t="shared" si="4"/>
        <v/>
      </c>
      <c r="Z67" s="178" t="str">
        <f t="shared" si="4"/>
        <v/>
      </c>
      <c r="AA67" s="176" t="str">
        <f t="shared" si="4"/>
        <v/>
      </c>
      <c r="AB67" s="176" t="str">
        <f t="shared" si="4"/>
        <v/>
      </c>
      <c r="AC67" s="176" t="str">
        <f t="shared" si="4"/>
        <v/>
      </c>
      <c r="AD67" s="176" t="str">
        <f t="shared" si="4"/>
        <v/>
      </c>
      <c r="AE67" s="176" t="str">
        <f t="shared" si="4"/>
        <v/>
      </c>
      <c r="AF67" s="177" t="str">
        <f t="shared" si="4"/>
        <v/>
      </c>
      <c r="AG67" s="176" t="str">
        <f t="shared" si="4"/>
        <v/>
      </c>
      <c r="AH67" s="176" t="str">
        <f t="shared" si="4"/>
        <v/>
      </c>
      <c r="AI67" s="176" t="str">
        <f t="shared" si="4"/>
        <v/>
      </c>
      <c r="AJ67" s="176" t="str">
        <f t="shared" si="4"/>
        <v/>
      </c>
      <c r="AK67" s="176" t="str">
        <f t="shared" si="4"/>
        <v/>
      </c>
      <c r="AL67" s="176" t="str">
        <f t="shared" si="4"/>
        <v/>
      </c>
      <c r="AM67" s="177" t="str">
        <f t="shared" si="4"/>
        <v/>
      </c>
      <c r="AN67" s="176" t="str">
        <f t="shared" si="4"/>
        <v/>
      </c>
      <c r="AO67" s="176" t="str">
        <f t="shared" si="4"/>
        <v/>
      </c>
      <c r="AP67" s="176" t="str">
        <f t="shared" si="4"/>
        <v/>
      </c>
      <c r="AQ67" s="176" t="str">
        <f t="shared" si="4"/>
        <v/>
      </c>
      <c r="AR67" s="176" t="str">
        <f t="shared" si="4"/>
        <v/>
      </c>
      <c r="AS67" s="176" t="str">
        <f t="shared" si="4"/>
        <v/>
      </c>
      <c r="AT67" s="177" t="str">
        <f t="shared" si="4"/>
        <v/>
      </c>
      <c r="AU67" s="176" t="str">
        <f t="shared" si="4"/>
        <v/>
      </c>
      <c r="AV67" s="176" t="str">
        <f t="shared" si="4"/>
        <v/>
      </c>
      <c r="AW67" s="177" t="str">
        <f t="shared" si="4"/>
        <v/>
      </c>
      <c r="AX67" s="572"/>
      <c r="AY67" s="573"/>
      <c r="AZ67" s="573"/>
      <c r="BA67" s="574"/>
      <c r="BB67" s="550"/>
      <c r="BC67" s="551"/>
      <c r="BD67" s="551"/>
      <c r="BE67" s="551"/>
      <c r="BF67" s="552"/>
    </row>
    <row r="68" spans="2:73" ht="18.75" customHeight="1" x14ac:dyDescent="0.4">
      <c r="B68" s="484"/>
      <c r="C68" s="485"/>
      <c r="D68" s="485"/>
      <c r="E68" s="485"/>
      <c r="F68" s="485"/>
      <c r="G68" s="485"/>
      <c r="H68" s="485"/>
      <c r="I68" s="485"/>
      <c r="J68" s="485"/>
      <c r="K68" s="486"/>
      <c r="L68" s="582" t="s">
        <v>155</v>
      </c>
      <c r="M68" s="582"/>
      <c r="N68" s="582"/>
      <c r="O68" s="582"/>
      <c r="P68" s="582"/>
      <c r="Q68" s="582"/>
      <c r="R68" s="583"/>
      <c r="S68" s="179" t="str">
        <f t="shared" ref="S68:AH71" si="5">IF($L68="","",IF(COUNTIFS($F$22:$F$60,$L68,S$22:S$60,"&gt;0")=0,"",COUNTIFS($F$22:$F$60,$L68,S$22:S$60,"&gt;0")))</f>
        <v/>
      </c>
      <c r="T68" s="180" t="str">
        <f>IF($L68="","",IF(COUNTIFS($F$22:$F$60,$L68,T$22:T$60,"&gt;0")=0,"",COUNTIFS($F$22:$F$60,$L68,T$22:T$60,"&gt;0")))</f>
        <v/>
      </c>
      <c r="U68" s="180" t="str">
        <f t="shared" si="5"/>
        <v/>
      </c>
      <c r="V68" s="180" t="str">
        <f t="shared" si="5"/>
        <v/>
      </c>
      <c r="W68" s="180" t="str">
        <f t="shared" si="5"/>
        <v/>
      </c>
      <c r="X68" s="180" t="str">
        <f t="shared" si="5"/>
        <v/>
      </c>
      <c r="Y68" s="181" t="str">
        <f t="shared" si="5"/>
        <v/>
      </c>
      <c r="Z68" s="182" t="str">
        <f t="shared" si="5"/>
        <v/>
      </c>
      <c r="AA68" s="180" t="str">
        <f t="shared" si="5"/>
        <v/>
      </c>
      <c r="AB68" s="180" t="str">
        <f t="shared" si="5"/>
        <v/>
      </c>
      <c r="AC68" s="180" t="str">
        <f t="shared" si="5"/>
        <v/>
      </c>
      <c r="AD68" s="180" t="str">
        <f t="shared" si="5"/>
        <v/>
      </c>
      <c r="AE68" s="180" t="str">
        <f t="shared" si="5"/>
        <v/>
      </c>
      <c r="AF68" s="181" t="str">
        <f t="shared" si="5"/>
        <v/>
      </c>
      <c r="AG68" s="180" t="str">
        <f t="shared" si="5"/>
        <v/>
      </c>
      <c r="AH68" s="180" t="str">
        <f t="shared" si="5"/>
        <v/>
      </c>
      <c r="AI68" s="180" t="str">
        <f t="shared" si="4"/>
        <v/>
      </c>
      <c r="AJ68" s="180" t="str">
        <f t="shared" si="4"/>
        <v/>
      </c>
      <c r="AK68" s="180" t="str">
        <f t="shared" si="4"/>
        <v/>
      </c>
      <c r="AL68" s="180" t="str">
        <f t="shared" si="4"/>
        <v/>
      </c>
      <c r="AM68" s="181" t="str">
        <f t="shared" si="4"/>
        <v/>
      </c>
      <c r="AN68" s="180" t="str">
        <f t="shared" si="4"/>
        <v/>
      </c>
      <c r="AO68" s="180" t="str">
        <f t="shared" si="4"/>
        <v/>
      </c>
      <c r="AP68" s="180" t="str">
        <f t="shared" si="4"/>
        <v/>
      </c>
      <c r="AQ68" s="180" t="str">
        <f t="shared" si="4"/>
        <v/>
      </c>
      <c r="AR68" s="180" t="str">
        <f t="shared" si="4"/>
        <v/>
      </c>
      <c r="AS68" s="180" t="str">
        <f t="shared" si="4"/>
        <v/>
      </c>
      <c r="AT68" s="181" t="str">
        <f t="shared" si="4"/>
        <v/>
      </c>
      <c r="AU68" s="180" t="str">
        <f t="shared" si="4"/>
        <v/>
      </c>
      <c r="AV68" s="180" t="str">
        <f t="shared" si="4"/>
        <v/>
      </c>
      <c r="AW68" s="181" t="str">
        <f t="shared" si="4"/>
        <v/>
      </c>
      <c r="AX68" s="572"/>
      <c r="AY68" s="573"/>
      <c r="AZ68" s="573"/>
      <c r="BA68" s="574"/>
      <c r="BB68" s="550"/>
      <c r="BC68" s="551"/>
      <c r="BD68" s="551"/>
      <c r="BE68" s="551"/>
      <c r="BF68" s="552"/>
    </row>
    <row r="69" spans="2:73" ht="18.75" customHeight="1" x14ac:dyDescent="0.4">
      <c r="B69" s="484"/>
      <c r="C69" s="485"/>
      <c r="D69" s="485"/>
      <c r="E69" s="485"/>
      <c r="F69" s="485"/>
      <c r="G69" s="485"/>
      <c r="H69" s="485"/>
      <c r="I69" s="485"/>
      <c r="J69" s="485"/>
      <c r="K69" s="486"/>
      <c r="L69" s="582" t="s">
        <v>154</v>
      </c>
      <c r="M69" s="582"/>
      <c r="N69" s="582"/>
      <c r="O69" s="582"/>
      <c r="P69" s="582"/>
      <c r="Q69" s="582"/>
      <c r="R69" s="583"/>
      <c r="S69" s="179" t="str">
        <f t="shared" si="5"/>
        <v/>
      </c>
      <c r="T69" s="180" t="str">
        <f t="shared" si="4"/>
        <v/>
      </c>
      <c r="U69" s="180" t="str">
        <f t="shared" si="4"/>
        <v/>
      </c>
      <c r="V69" s="180" t="str">
        <f t="shared" si="4"/>
        <v/>
      </c>
      <c r="W69" s="180" t="str">
        <f t="shared" si="4"/>
        <v/>
      </c>
      <c r="X69" s="180" t="str">
        <f>IF($L69="","",IF(COUNTIFS($F$22:$F$60,$L69,X$22:X$60,"&gt;0")=0,"",COUNTIFS($F$22:$F$60,$L69,X$22:X$60,"&gt;0")))</f>
        <v/>
      </c>
      <c r="Y69" s="181" t="str">
        <f t="shared" si="4"/>
        <v/>
      </c>
      <c r="Z69" s="182" t="str">
        <f t="shared" si="4"/>
        <v/>
      </c>
      <c r="AA69" s="180" t="str">
        <f t="shared" si="4"/>
        <v/>
      </c>
      <c r="AB69" s="180" t="str">
        <f t="shared" si="4"/>
        <v/>
      </c>
      <c r="AC69" s="180" t="str">
        <f t="shared" si="4"/>
        <v/>
      </c>
      <c r="AD69" s="180" t="str">
        <f t="shared" si="4"/>
        <v/>
      </c>
      <c r="AE69" s="180" t="str">
        <f t="shared" si="4"/>
        <v/>
      </c>
      <c r="AF69" s="181" t="str">
        <f t="shared" si="4"/>
        <v/>
      </c>
      <c r="AG69" s="180" t="str">
        <f t="shared" si="4"/>
        <v/>
      </c>
      <c r="AH69" s="180" t="str">
        <f t="shared" si="4"/>
        <v/>
      </c>
      <c r="AI69" s="180" t="str">
        <f t="shared" si="4"/>
        <v/>
      </c>
      <c r="AJ69" s="180" t="str">
        <f t="shared" si="4"/>
        <v/>
      </c>
      <c r="AK69" s="180" t="str">
        <f t="shared" si="4"/>
        <v/>
      </c>
      <c r="AL69" s="180" t="str">
        <f t="shared" si="4"/>
        <v/>
      </c>
      <c r="AM69" s="181" t="str">
        <f t="shared" si="4"/>
        <v/>
      </c>
      <c r="AN69" s="180" t="str">
        <f t="shared" si="4"/>
        <v/>
      </c>
      <c r="AO69" s="180" t="str">
        <f t="shared" si="4"/>
        <v/>
      </c>
      <c r="AP69" s="180" t="str">
        <f t="shared" si="4"/>
        <v/>
      </c>
      <c r="AQ69" s="180" t="str">
        <f t="shared" si="4"/>
        <v/>
      </c>
      <c r="AR69" s="180" t="str">
        <f t="shared" si="4"/>
        <v/>
      </c>
      <c r="AS69" s="180" t="str">
        <f t="shared" si="4"/>
        <v/>
      </c>
      <c r="AT69" s="181" t="str">
        <f t="shared" si="4"/>
        <v/>
      </c>
      <c r="AU69" s="180" t="str">
        <f t="shared" si="4"/>
        <v/>
      </c>
      <c r="AV69" s="180" t="str">
        <f t="shared" si="4"/>
        <v/>
      </c>
      <c r="AW69" s="181" t="str">
        <f t="shared" si="4"/>
        <v/>
      </c>
      <c r="AX69" s="572"/>
      <c r="AY69" s="573"/>
      <c r="AZ69" s="573"/>
      <c r="BA69" s="574"/>
      <c r="BB69" s="550"/>
      <c r="BC69" s="551"/>
      <c r="BD69" s="551"/>
      <c r="BE69" s="551"/>
      <c r="BF69" s="552"/>
    </row>
    <row r="70" spans="2:73" ht="18.75" customHeight="1" x14ac:dyDescent="0.4">
      <c r="B70" s="484"/>
      <c r="C70" s="485"/>
      <c r="D70" s="485"/>
      <c r="E70" s="485"/>
      <c r="F70" s="485"/>
      <c r="G70" s="485"/>
      <c r="H70" s="485"/>
      <c r="I70" s="485"/>
      <c r="J70" s="485"/>
      <c r="K70" s="486"/>
      <c r="L70" s="582" t="s">
        <v>156</v>
      </c>
      <c r="M70" s="582"/>
      <c r="N70" s="582"/>
      <c r="O70" s="582"/>
      <c r="P70" s="582"/>
      <c r="Q70" s="582"/>
      <c r="R70" s="583"/>
      <c r="S70" s="179" t="str">
        <f t="shared" si="5"/>
        <v/>
      </c>
      <c r="T70" s="180" t="str">
        <f t="shared" si="4"/>
        <v/>
      </c>
      <c r="U70" s="180" t="str">
        <f t="shared" si="4"/>
        <v/>
      </c>
      <c r="V70" s="180" t="str">
        <f t="shared" si="4"/>
        <v/>
      </c>
      <c r="W70" s="180" t="str">
        <f t="shared" si="4"/>
        <v/>
      </c>
      <c r="X70" s="180" t="str">
        <f t="shared" si="4"/>
        <v/>
      </c>
      <c r="Y70" s="181" t="str">
        <f t="shared" si="4"/>
        <v/>
      </c>
      <c r="Z70" s="182" t="str">
        <f t="shared" si="4"/>
        <v/>
      </c>
      <c r="AA70" s="180" t="str">
        <f t="shared" si="4"/>
        <v/>
      </c>
      <c r="AB70" s="180" t="str">
        <f t="shared" si="4"/>
        <v/>
      </c>
      <c r="AC70" s="180" t="str">
        <f t="shared" si="4"/>
        <v/>
      </c>
      <c r="AD70" s="180" t="str">
        <f t="shared" si="4"/>
        <v/>
      </c>
      <c r="AE70" s="180" t="str">
        <f t="shared" si="4"/>
        <v/>
      </c>
      <c r="AF70" s="181" t="str">
        <f t="shared" si="4"/>
        <v/>
      </c>
      <c r="AG70" s="180" t="str">
        <f t="shared" si="4"/>
        <v/>
      </c>
      <c r="AH70" s="180" t="str">
        <f t="shared" si="4"/>
        <v/>
      </c>
      <c r="AI70" s="180" t="str">
        <f t="shared" si="4"/>
        <v/>
      </c>
      <c r="AJ70" s="180" t="str">
        <f t="shared" si="4"/>
        <v/>
      </c>
      <c r="AK70" s="180" t="str">
        <f t="shared" si="4"/>
        <v/>
      </c>
      <c r="AL70" s="180" t="str">
        <f t="shared" si="4"/>
        <v/>
      </c>
      <c r="AM70" s="181" t="str">
        <f t="shared" si="4"/>
        <v/>
      </c>
      <c r="AN70" s="180" t="str">
        <f t="shared" si="4"/>
        <v/>
      </c>
      <c r="AO70" s="180" t="str">
        <f t="shared" si="4"/>
        <v/>
      </c>
      <c r="AP70" s="180" t="str">
        <f t="shared" si="4"/>
        <v/>
      </c>
      <c r="AQ70" s="180" t="str">
        <f t="shared" si="4"/>
        <v/>
      </c>
      <c r="AR70" s="180" t="str">
        <f t="shared" si="4"/>
        <v/>
      </c>
      <c r="AS70" s="180" t="str">
        <f t="shared" si="4"/>
        <v/>
      </c>
      <c r="AT70" s="181" t="str">
        <f t="shared" si="4"/>
        <v/>
      </c>
      <c r="AU70" s="180" t="str">
        <f t="shared" si="4"/>
        <v/>
      </c>
      <c r="AV70" s="180" t="str">
        <f t="shared" si="4"/>
        <v/>
      </c>
      <c r="AW70" s="181" t="str">
        <f t="shared" si="4"/>
        <v/>
      </c>
      <c r="AX70" s="572"/>
      <c r="AY70" s="573"/>
      <c r="AZ70" s="573"/>
      <c r="BA70" s="574"/>
      <c r="BB70" s="550"/>
      <c r="BC70" s="551"/>
      <c r="BD70" s="551"/>
      <c r="BE70" s="551"/>
      <c r="BF70" s="552"/>
    </row>
    <row r="71" spans="2:73" ht="18.75" customHeight="1" thickBot="1" x14ac:dyDescent="0.45">
      <c r="B71" s="487"/>
      <c r="C71" s="488"/>
      <c r="D71" s="488"/>
      <c r="E71" s="488"/>
      <c r="F71" s="488"/>
      <c r="G71" s="488"/>
      <c r="H71" s="488"/>
      <c r="I71" s="488"/>
      <c r="J71" s="488"/>
      <c r="K71" s="489"/>
      <c r="L71" s="584"/>
      <c r="M71" s="584"/>
      <c r="N71" s="584"/>
      <c r="O71" s="584"/>
      <c r="P71" s="584"/>
      <c r="Q71" s="584"/>
      <c r="R71" s="585"/>
      <c r="S71" s="183" t="str">
        <f t="shared" si="5"/>
        <v/>
      </c>
      <c r="T71" s="184" t="str">
        <f t="shared" si="4"/>
        <v/>
      </c>
      <c r="U71" s="184" t="str">
        <f t="shared" si="4"/>
        <v/>
      </c>
      <c r="V71" s="184" t="str">
        <f t="shared" si="4"/>
        <v/>
      </c>
      <c r="W71" s="184" t="str">
        <f t="shared" si="4"/>
        <v/>
      </c>
      <c r="X71" s="184" t="str">
        <f t="shared" si="4"/>
        <v/>
      </c>
      <c r="Y71" s="185" t="str">
        <f t="shared" si="4"/>
        <v/>
      </c>
      <c r="Z71" s="186" t="str">
        <f t="shared" si="4"/>
        <v/>
      </c>
      <c r="AA71" s="184" t="str">
        <f t="shared" si="4"/>
        <v/>
      </c>
      <c r="AB71" s="184" t="str">
        <f t="shared" si="4"/>
        <v/>
      </c>
      <c r="AC71" s="184" t="str">
        <f t="shared" si="4"/>
        <v/>
      </c>
      <c r="AD71" s="184" t="str">
        <f t="shared" si="4"/>
        <v/>
      </c>
      <c r="AE71" s="184" t="str">
        <f t="shared" si="4"/>
        <v/>
      </c>
      <c r="AF71" s="185" t="str">
        <f t="shared" si="4"/>
        <v/>
      </c>
      <c r="AG71" s="184" t="str">
        <f t="shared" si="4"/>
        <v/>
      </c>
      <c r="AH71" s="184" t="str">
        <f t="shared" si="4"/>
        <v/>
      </c>
      <c r="AI71" s="184" t="str">
        <f t="shared" si="4"/>
        <v/>
      </c>
      <c r="AJ71" s="184" t="str">
        <f t="shared" si="4"/>
        <v/>
      </c>
      <c r="AK71" s="184" t="str">
        <f t="shared" si="4"/>
        <v/>
      </c>
      <c r="AL71" s="184" t="str">
        <f t="shared" si="4"/>
        <v/>
      </c>
      <c r="AM71" s="185" t="str">
        <f t="shared" si="4"/>
        <v/>
      </c>
      <c r="AN71" s="184" t="str">
        <f t="shared" si="4"/>
        <v/>
      </c>
      <c r="AO71" s="184" t="str">
        <f t="shared" si="4"/>
        <v/>
      </c>
      <c r="AP71" s="184" t="str">
        <f t="shared" si="4"/>
        <v/>
      </c>
      <c r="AQ71" s="184" t="str">
        <f t="shared" si="4"/>
        <v/>
      </c>
      <c r="AR71" s="184" t="str">
        <f t="shared" si="4"/>
        <v/>
      </c>
      <c r="AS71" s="184" t="str">
        <f t="shared" si="4"/>
        <v/>
      </c>
      <c r="AT71" s="185" t="str">
        <f t="shared" si="4"/>
        <v/>
      </c>
      <c r="AU71" s="184" t="str">
        <f t="shared" si="4"/>
        <v/>
      </c>
      <c r="AV71" s="184" t="str">
        <f t="shared" si="4"/>
        <v/>
      </c>
      <c r="AW71" s="185" t="str">
        <f t="shared" si="4"/>
        <v/>
      </c>
      <c r="AX71" s="575"/>
      <c r="AY71" s="576"/>
      <c r="AZ71" s="576"/>
      <c r="BA71" s="577"/>
      <c r="BB71" s="553"/>
      <c r="BC71" s="554"/>
      <c r="BD71" s="554"/>
      <c r="BE71" s="554"/>
      <c r="BF71" s="555"/>
    </row>
    <row r="72" spans="2:73" ht="13.5" customHeight="1" x14ac:dyDescent="0.4">
      <c r="C72" s="187"/>
      <c r="D72" s="187"/>
      <c r="E72" s="187"/>
      <c r="F72" s="187"/>
      <c r="G72" s="188"/>
      <c r="H72" s="189"/>
      <c r="AF72" s="3"/>
    </row>
    <row r="73" spans="2:73" ht="11.45" customHeight="1" x14ac:dyDescent="0.4">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row>
    <row r="74" spans="2:73" ht="20.25" customHeight="1" x14ac:dyDescent="0.2">
      <c r="BN74" s="139"/>
      <c r="BO74" s="2"/>
      <c r="BP74" s="139"/>
      <c r="BQ74" s="139"/>
      <c r="BR74" s="139"/>
      <c r="BS74" s="165"/>
      <c r="BT74" s="191"/>
      <c r="BU74" s="191"/>
    </row>
    <row r="75" spans="2:73" ht="20.25" customHeight="1" x14ac:dyDescent="0.4">
      <c r="C75" s="11"/>
      <c r="D75" s="11"/>
      <c r="E75" s="11"/>
      <c r="F75" s="11"/>
      <c r="G75" s="11"/>
      <c r="H75" s="3"/>
      <c r="I75" s="3"/>
    </row>
    <row r="76" spans="2:73" ht="20.25" customHeight="1" x14ac:dyDescent="0.4">
      <c r="C76" s="11"/>
      <c r="D76" s="11"/>
      <c r="E76" s="11"/>
      <c r="F76" s="11"/>
      <c r="G76" s="11"/>
      <c r="H76" s="3"/>
      <c r="I76" s="3"/>
    </row>
    <row r="77" spans="2:73" ht="20.25" customHeight="1" x14ac:dyDescent="0.4">
      <c r="C77" s="3"/>
      <c r="D77" s="3"/>
      <c r="E77" s="3"/>
      <c r="F77" s="3"/>
      <c r="G77" s="3"/>
    </row>
    <row r="78" spans="2:73" ht="20.25" customHeight="1" x14ac:dyDescent="0.4">
      <c r="C78" s="3"/>
      <c r="D78" s="3"/>
      <c r="E78" s="3"/>
      <c r="F78" s="3"/>
      <c r="G78" s="3"/>
    </row>
    <row r="79" spans="2:73" ht="20.25" customHeight="1" x14ac:dyDescent="0.4">
      <c r="C79" s="3"/>
      <c r="D79" s="3"/>
      <c r="E79" s="3"/>
      <c r="F79" s="3"/>
      <c r="G79" s="3"/>
    </row>
    <row r="80" spans="2:73" ht="20.25" customHeight="1" x14ac:dyDescent="0.4">
      <c r="C80" s="3"/>
      <c r="D80" s="3"/>
      <c r="E80" s="3"/>
      <c r="F80" s="3"/>
      <c r="G80" s="3"/>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241" priority="254">
      <formula>INDIRECT(ADDRESS(ROW(),COLUMN()))=TRUNC(INDIRECT(ADDRESS(ROW(),COLUMN())))</formula>
    </cfRule>
  </conditionalFormatting>
  <conditionalFormatting sqref="S26:BA27">
    <cfRule type="expression" dxfId="240" priority="233">
      <formula>INDIRECT(ADDRESS(ROW(),COLUMN()))=TRUNC(INDIRECT(ADDRESS(ROW(),COLUMN())))</formula>
    </cfRule>
  </conditionalFormatting>
  <conditionalFormatting sqref="S29:BA30">
    <cfRule type="expression" dxfId="239" priority="212">
      <formula>INDIRECT(ADDRESS(ROW(),COLUMN()))=TRUNC(INDIRECT(ADDRESS(ROW(),COLUMN())))</formula>
    </cfRule>
  </conditionalFormatting>
  <conditionalFormatting sqref="S32:BA33">
    <cfRule type="expression" dxfId="238" priority="191">
      <formula>INDIRECT(ADDRESS(ROW(),COLUMN()))=TRUNC(INDIRECT(ADDRESS(ROW(),COLUMN())))</formula>
    </cfRule>
  </conditionalFormatting>
  <conditionalFormatting sqref="S35:BA36">
    <cfRule type="expression" dxfId="237" priority="170">
      <formula>INDIRECT(ADDRESS(ROW(),COLUMN()))=TRUNC(INDIRECT(ADDRESS(ROW(),COLUMN())))</formula>
    </cfRule>
  </conditionalFormatting>
  <conditionalFormatting sqref="S38:BA39">
    <cfRule type="expression" dxfId="236" priority="149">
      <formula>INDIRECT(ADDRESS(ROW(),COLUMN()))=TRUNC(INDIRECT(ADDRESS(ROW(),COLUMN())))</formula>
    </cfRule>
  </conditionalFormatting>
  <conditionalFormatting sqref="S41:BA42">
    <cfRule type="expression" dxfId="235" priority="128">
      <formula>INDIRECT(ADDRESS(ROW(),COLUMN()))=TRUNC(INDIRECT(ADDRESS(ROW(),COLUMN())))</formula>
    </cfRule>
  </conditionalFormatting>
  <conditionalFormatting sqref="S44:BA45">
    <cfRule type="expression" dxfId="234" priority="107">
      <formula>INDIRECT(ADDRESS(ROW(),COLUMN()))=TRUNC(INDIRECT(ADDRESS(ROW(),COLUMN())))</formula>
    </cfRule>
  </conditionalFormatting>
  <conditionalFormatting sqref="S47:BA48">
    <cfRule type="expression" dxfId="233" priority="86">
      <formula>INDIRECT(ADDRESS(ROW(),COLUMN()))=TRUNC(INDIRECT(ADDRESS(ROW(),COLUMN())))</formula>
    </cfRule>
  </conditionalFormatting>
  <conditionalFormatting sqref="S50:BA51">
    <cfRule type="expression" dxfId="232" priority="65">
      <formula>INDIRECT(ADDRESS(ROW(),COLUMN()))=TRUNC(INDIRECT(ADDRESS(ROW(),COLUMN())))</formula>
    </cfRule>
  </conditionalFormatting>
  <conditionalFormatting sqref="S53:BA54">
    <cfRule type="expression" dxfId="231" priority="44">
      <formula>INDIRECT(ADDRESS(ROW(),COLUMN()))=TRUNC(INDIRECT(ADDRESS(ROW(),COLUMN())))</formula>
    </cfRule>
  </conditionalFormatting>
  <conditionalFormatting sqref="S56:BA57">
    <cfRule type="expression" dxfId="230" priority="23">
      <formula>INDIRECT(ADDRESS(ROW(),COLUMN()))=TRUNC(INDIRECT(ADDRESS(ROW(),COLUMN())))</formula>
    </cfRule>
  </conditionalFormatting>
  <conditionalFormatting sqref="S59:BA60">
    <cfRule type="expression" dxfId="229" priority="2">
      <formula>INDIRECT(ADDRESS(ROW(),COLUMN()))=TRUNC(INDIRECT(ADDRESS(ROW(),COLUMN())))</formula>
    </cfRule>
  </conditionalFormatting>
  <conditionalFormatting sqref="S62:BA71">
    <cfRule type="expression" dxfId="228" priority="1">
      <formula>INDIRECT(ADDRESS(ROW(),COLUMN()))=TRUNC(INDIRECT(ADDRESS(ROW(),COLUMN())))</formula>
    </cfRule>
  </conditionalFormatting>
  <conditionalFormatting sqref="BC14:BD14">
    <cfRule type="expression" dxfId="227" priority="270">
      <formula>INDIRECT(ADDRESS(ROW(),COLUMN()))=TRUNC(INDIRECT(ADDRESS(ROW(),COLUMN())))</formula>
    </cfRule>
  </conditionalFormatting>
  <dataValidations count="9">
    <dataValidation type="decimal" allowBlank="1" showInputMessage="1" showErrorMessage="1" error="入力可能範囲　32～40" sqref="AX6" xr:uid="{4282A58F-7042-434E-962E-8158AC343837}">
      <formula1>32</formula1>
      <formula2>40</formula2>
    </dataValidation>
    <dataValidation type="list" allowBlank="1" showInputMessage="1" sqref="G22:G60" xr:uid="{5660DBD8-AC9F-4EB7-8407-63CAA6CD4E15}">
      <formula1>"A, B, C, D"</formula1>
    </dataValidation>
    <dataValidation type="list" allowBlank="1" showInputMessage="1" sqref="S22:AW22 S25:AW25 S28:AW28 S31:AW31 S34:AW34 S37:AW37 S40:AW40 S43:AW43 S46:AW46 S49:AW49 S52:AW52 S55:AW55 S58:AW58" xr:uid="{EB3DD9E6-783A-450E-83DE-45D75D2D96AE}">
      <formula1>シフト記号表</formula1>
    </dataValidation>
    <dataValidation type="list" allowBlank="1" showInputMessage="1" sqref="C22:E60" xr:uid="{2EF07BF4-A5A7-4774-B707-46679DDB9D35}">
      <formula1>職種</formula1>
    </dataValidation>
    <dataValidation type="list" allowBlank="1" showInputMessage="1" showErrorMessage="1" sqref="BB4:BE4" xr:uid="{3CC76E27-3766-4B57-9EA0-C85EE5C6CD50}">
      <formula1>"予定,実績,予定・実績"</formula1>
    </dataValidation>
    <dataValidation type="list" allowBlank="1" showInputMessage="1" showErrorMessage="1" sqref="AC3" xr:uid="{B705096A-B0E1-45A7-B14D-2B7B5A3E172E}">
      <formula1>#REF!</formula1>
    </dataValidation>
    <dataValidation type="list" allowBlank="1" showInputMessage="1" showErrorMessage="1" sqref="BB3:BE3" xr:uid="{08E89099-4783-428C-B247-43D08456A55D}">
      <formula1>"４週,暦月"</formula1>
    </dataValidation>
    <dataValidation type="list" errorStyle="warning" allowBlank="1" showInputMessage="1" error="リストにない場合のみ、入力してください。" sqref="H22:K60" xr:uid="{DB871926-129E-41CC-AE75-B9EC35495CB1}">
      <formula1>INDIRECT(C22)</formula1>
    </dataValidation>
    <dataValidation type="list" allowBlank="1" showInputMessage="1" sqref="AP1:BE1" xr:uid="{E5CF2441-C2BA-496F-A0CE-BAA6966BF182}">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3B7C-126C-401B-B5EA-52E9F2DD8214}">
  <sheetPr>
    <pageSetUpPr fitToPage="1"/>
  </sheetPr>
  <dimension ref="B1:W4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3.37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22" width="3.375" style="46" customWidth="1"/>
    <col min="23" max="23" width="50.625" style="46" customWidth="1"/>
    <col min="24" max="16384" width="9" style="46"/>
  </cols>
  <sheetData>
    <row r="1" spans="2:23" x14ac:dyDescent="0.4">
      <c r="B1" s="44" t="s">
        <v>31</v>
      </c>
    </row>
    <row r="2" spans="2:23" x14ac:dyDescent="0.4">
      <c r="B2" s="47" t="s">
        <v>32</v>
      </c>
      <c r="E2" s="48"/>
      <c r="I2" s="49"/>
    </row>
    <row r="3" spans="2:23" x14ac:dyDescent="0.4">
      <c r="B3" s="49" t="s">
        <v>161</v>
      </c>
      <c r="E3" s="48" t="s">
        <v>162</v>
      </c>
      <c r="I3" s="49"/>
    </row>
    <row r="4" spans="2:23" x14ac:dyDescent="0.4">
      <c r="B4" s="47"/>
      <c r="E4" s="420" t="s">
        <v>33</v>
      </c>
      <c r="F4" s="420"/>
      <c r="G4" s="420"/>
      <c r="H4" s="420"/>
      <c r="I4" s="420"/>
      <c r="J4" s="420"/>
      <c r="K4" s="420"/>
      <c r="M4" s="420" t="s">
        <v>163</v>
      </c>
      <c r="N4" s="420"/>
      <c r="O4" s="420"/>
      <c r="Q4" s="420" t="s">
        <v>164</v>
      </c>
      <c r="R4" s="420"/>
      <c r="S4" s="420"/>
      <c r="T4" s="420"/>
      <c r="U4" s="420"/>
      <c r="W4" s="420" t="s">
        <v>92</v>
      </c>
    </row>
    <row r="5" spans="2:23" x14ac:dyDescent="0.4">
      <c r="B5" s="45" t="s">
        <v>19</v>
      </c>
      <c r="C5" s="45" t="s">
        <v>4</v>
      </c>
      <c r="E5" s="45" t="s">
        <v>93</v>
      </c>
      <c r="F5" s="45"/>
      <c r="G5" s="45" t="s">
        <v>94</v>
      </c>
      <c r="I5" s="45" t="s">
        <v>34</v>
      </c>
      <c r="K5" s="45" t="s">
        <v>33</v>
      </c>
      <c r="M5" s="45" t="s">
        <v>165</v>
      </c>
      <c r="O5" s="45" t="s">
        <v>166</v>
      </c>
      <c r="Q5" s="45" t="s">
        <v>165</v>
      </c>
      <c r="S5" s="45" t="s">
        <v>166</v>
      </c>
      <c r="U5" s="45" t="s">
        <v>33</v>
      </c>
      <c r="W5" s="420"/>
    </row>
    <row r="6" spans="2:23" x14ac:dyDescent="0.4">
      <c r="B6" s="45">
        <v>1</v>
      </c>
      <c r="C6" s="51" t="s">
        <v>37</v>
      </c>
      <c r="D6" s="45" t="s">
        <v>16</v>
      </c>
      <c r="E6" s="53">
        <v>0.375</v>
      </c>
      <c r="F6" s="45" t="s">
        <v>17</v>
      </c>
      <c r="G6" s="53">
        <v>0.75</v>
      </c>
      <c r="H6" s="46" t="s">
        <v>36</v>
      </c>
      <c r="I6" s="53">
        <v>4.1666666666666664E-2</v>
      </c>
      <c r="J6" s="46" t="s">
        <v>28</v>
      </c>
      <c r="K6" s="56">
        <f t="shared" ref="K6:K8" si="0">(G6-E6-I6)*24</f>
        <v>8</v>
      </c>
      <c r="M6" s="53">
        <v>0.39583333333333331</v>
      </c>
      <c r="N6" s="45" t="s">
        <v>17</v>
      </c>
      <c r="O6" s="53">
        <v>0.6875</v>
      </c>
      <c r="Q6" s="192">
        <f>IF(E6&lt;M6,M6,E6)</f>
        <v>0.39583333333333331</v>
      </c>
      <c r="R6" s="45" t="s">
        <v>17</v>
      </c>
      <c r="S6" s="192">
        <f t="shared" ref="S6:S8" si="1">IF(G6&gt;O6,O6,G6)</f>
        <v>0.6875</v>
      </c>
      <c r="U6" s="56">
        <f t="shared" ref="U6:U8" si="2">(S6-Q6)*24</f>
        <v>7</v>
      </c>
      <c r="W6" s="57"/>
    </row>
    <row r="7" spans="2:23" x14ac:dyDescent="0.4">
      <c r="B7" s="45">
        <v>2</v>
      </c>
      <c r="C7" s="51" t="s">
        <v>38</v>
      </c>
      <c r="D7" s="45" t="s">
        <v>16</v>
      </c>
      <c r="E7" s="53"/>
      <c r="F7" s="45" t="s">
        <v>17</v>
      </c>
      <c r="G7" s="53"/>
      <c r="H7" s="46" t="s">
        <v>36</v>
      </c>
      <c r="I7" s="53">
        <v>0</v>
      </c>
      <c r="J7" s="46" t="s">
        <v>28</v>
      </c>
      <c r="K7" s="56">
        <f t="shared" si="0"/>
        <v>0</v>
      </c>
      <c r="M7" s="53"/>
      <c r="N7" s="45" t="s">
        <v>17</v>
      </c>
      <c r="O7" s="53"/>
      <c r="Q7" s="192">
        <f t="shared" ref="Q7:Q8" si="3">IF(E7&lt;M7,M7,E7)</f>
        <v>0</v>
      </c>
      <c r="R7" s="45" t="s">
        <v>17</v>
      </c>
      <c r="S7" s="192">
        <f t="shared" si="1"/>
        <v>0</v>
      </c>
      <c r="U7" s="56">
        <f t="shared" si="2"/>
        <v>0</v>
      </c>
      <c r="W7" s="57"/>
    </row>
    <row r="8" spans="2:23" x14ac:dyDescent="0.4">
      <c r="B8" s="45">
        <v>3</v>
      </c>
      <c r="C8" s="51" t="s">
        <v>39</v>
      </c>
      <c r="D8" s="45" t="s">
        <v>16</v>
      </c>
      <c r="E8" s="53"/>
      <c r="F8" s="45" t="s">
        <v>17</v>
      </c>
      <c r="G8" s="53"/>
      <c r="H8" s="46" t="s">
        <v>36</v>
      </c>
      <c r="I8" s="53">
        <v>0</v>
      </c>
      <c r="J8" s="46" t="s">
        <v>28</v>
      </c>
      <c r="K8" s="56">
        <f t="shared" si="0"/>
        <v>0</v>
      </c>
      <c r="M8" s="53"/>
      <c r="N8" s="45" t="s">
        <v>17</v>
      </c>
      <c r="O8" s="53"/>
      <c r="Q8" s="192">
        <f t="shared" si="3"/>
        <v>0</v>
      </c>
      <c r="R8" s="45" t="s">
        <v>17</v>
      </c>
      <c r="S8" s="192">
        <f t="shared" si="1"/>
        <v>0</v>
      </c>
      <c r="U8" s="56">
        <f t="shared" si="2"/>
        <v>0</v>
      </c>
      <c r="W8" s="57"/>
    </row>
    <row r="9" spans="2:23" x14ac:dyDescent="0.4">
      <c r="B9" s="45">
        <v>4</v>
      </c>
      <c r="C9" s="51" t="s">
        <v>40</v>
      </c>
      <c r="D9" s="45" t="s">
        <v>16</v>
      </c>
      <c r="E9" s="53"/>
      <c r="F9" s="45" t="s">
        <v>17</v>
      </c>
      <c r="G9" s="53"/>
      <c r="H9" s="46" t="s">
        <v>36</v>
      </c>
      <c r="I9" s="53">
        <v>0</v>
      </c>
      <c r="J9" s="46" t="s">
        <v>28</v>
      </c>
      <c r="K9" s="56">
        <f>(G9-E9-I9)*24</f>
        <v>0</v>
      </c>
      <c r="M9" s="53"/>
      <c r="N9" s="45" t="s">
        <v>17</v>
      </c>
      <c r="O9" s="53"/>
      <c r="Q9" s="192">
        <f>IF(E9&lt;M9,M9,E9)</f>
        <v>0</v>
      </c>
      <c r="R9" s="45" t="s">
        <v>17</v>
      </c>
      <c r="S9" s="192">
        <f>IF(G9&gt;O9,O9,G9)</f>
        <v>0</v>
      </c>
      <c r="U9" s="56">
        <f>(S9-Q9)*24</f>
        <v>0</v>
      </c>
      <c r="W9" s="57"/>
    </row>
    <row r="10" spans="2:23" x14ac:dyDescent="0.4">
      <c r="B10" s="45">
        <v>5</v>
      </c>
      <c r="C10" s="51" t="s">
        <v>41</v>
      </c>
      <c r="D10" s="45" t="s">
        <v>16</v>
      </c>
      <c r="E10" s="53"/>
      <c r="F10" s="45" t="s">
        <v>17</v>
      </c>
      <c r="G10" s="53"/>
      <c r="H10" s="46" t="s">
        <v>36</v>
      </c>
      <c r="I10" s="53">
        <v>0</v>
      </c>
      <c r="J10" s="46" t="s">
        <v>28</v>
      </c>
      <c r="K10" s="56">
        <f>(G10-E10-I10)*24</f>
        <v>0</v>
      </c>
      <c r="M10" s="53"/>
      <c r="N10" s="45" t="s">
        <v>17</v>
      </c>
      <c r="O10" s="53"/>
      <c r="Q10" s="192">
        <f t="shared" ref="Q10:Q25" si="4">IF(E10&lt;M10,M10,E10)</f>
        <v>0</v>
      </c>
      <c r="R10" s="45" t="s">
        <v>17</v>
      </c>
      <c r="S10" s="192">
        <f t="shared" ref="S10:S25" si="5">IF(G10&gt;O10,O10,G10)</f>
        <v>0</v>
      </c>
      <c r="U10" s="56">
        <f t="shared" ref="U10:U25" si="6">(S10-Q10)*24</f>
        <v>0</v>
      </c>
      <c r="W10" s="57"/>
    </row>
    <row r="11" spans="2:23" x14ac:dyDescent="0.4">
      <c r="B11" s="45">
        <v>6</v>
      </c>
      <c r="C11" s="51" t="s">
        <v>42</v>
      </c>
      <c r="D11" s="45" t="s">
        <v>16</v>
      </c>
      <c r="E11" s="53"/>
      <c r="F11" s="45" t="s">
        <v>17</v>
      </c>
      <c r="G11" s="53"/>
      <c r="H11" s="46" t="s">
        <v>36</v>
      </c>
      <c r="I11" s="53">
        <v>0</v>
      </c>
      <c r="J11" s="46" t="s">
        <v>28</v>
      </c>
      <c r="K11" s="56">
        <f t="shared" ref="K11:K25" si="7">(G11-E11-I11)*24</f>
        <v>0</v>
      </c>
      <c r="M11" s="53"/>
      <c r="N11" s="45" t="s">
        <v>17</v>
      </c>
      <c r="O11" s="53"/>
      <c r="Q11" s="192">
        <f t="shared" si="4"/>
        <v>0</v>
      </c>
      <c r="R11" s="45" t="s">
        <v>17</v>
      </c>
      <c r="S11" s="192">
        <f t="shared" si="5"/>
        <v>0</v>
      </c>
      <c r="U11" s="56">
        <f t="shared" si="6"/>
        <v>0</v>
      </c>
      <c r="W11" s="57"/>
    </row>
    <row r="12" spans="2:23" x14ac:dyDescent="0.4">
      <c r="B12" s="45">
        <v>7</v>
      </c>
      <c r="C12" s="51" t="s">
        <v>43</v>
      </c>
      <c r="D12" s="45" t="s">
        <v>16</v>
      </c>
      <c r="E12" s="53"/>
      <c r="F12" s="45" t="s">
        <v>17</v>
      </c>
      <c r="G12" s="53"/>
      <c r="H12" s="46" t="s">
        <v>36</v>
      </c>
      <c r="I12" s="53">
        <v>0</v>
      </c>
      <c r="J12" s="46" t="s">
        <v>28</v>
      </c>
      <c r="K12" s="56">
        <f t="shared" si="7"/>
        <v>0</v>
      </c>
      <c r="M12" s="53"/>
      <c r="N12" s="45" t="s">
        <v>17</v>
      </c>
      <c r="O12" s="53"/>
      <c r="Q12" s="192">
        <f t="shared" si="4"/>
        <v>0</v>
      </c>
      <c r="R12" s="45" t="s">
        <v>17</v>
      </c>
      <c r="S12" s="192">
        <f t="shared" si="5"/>
        <v>0</v>
      </c>
      <c r="U12" s="56">
        <f t="shared" si="6"/>
        <v>0</v>
      </c>
      <c r="W12" s="57"/>
    </row>
    <row r="13" spans="2:23" x14ac:dyDescent="0.4">
      <c r="B13" s="45">
        <v>8</v>
      </c>
      <c r="C13" s="51" t="s">
        <v>44</v>
      </c>
      <c r="D13" s="45" t="s">
        <v>16</v>
      </c>
      <c r="E13" s="53"/>
      <c r="F13" s="45" t="s">
        <v>17</v>
      </c>
      <c r="G13" s="53"/>
      <c r="H13" s="46" t="s">
        <v>36</v>
      </c>
      <c r="I13" s="53">
        <v>0</v>
      </c>
      <c r="J13" s="46" t="s">
        <v>28</v>
      </c>
      <c r="K13" s="56">
        <f t="shared" si="7"/>
        <v>0</v>
      </c>
      <c r="M13" s="53"/>
      <c r="N13" s="45" t="s">
        <v>17</v>
      </c>
      <c r="O13" s="53"/>
      <c r="Q13" s="192">
        <f t="shared" si="4"/>
        <v>0</v>
      </c>
      <c r="R13" s="45" t="s">
        <v>17</v>
      </c>
      <c r="S13" s="192">
        <f t="shared" si="5"/>
        <v>0</v>
      </c>
      <c r="U13" s="56">
        <f t="shared" si="6"/>
        <v>0</v>
      </c>
      <c r="W13" s="57"/>
    </row>
    <row r="14" spans="2:23" x14ac:dyDescent="0.4">
      <c r="B14" s="45">
        <v>9</v>
      </c>
      <c r="C14" s="51" t="s">
        <v>45</v>
      </c>
      <c r="D14" s="45" t="s">
        <v>16</v>
      </c>
      <c r="E14" s="53"/>
      <c r="F14" s="45" t="s">
        <v>17</v>
      </c>
      <c r="G14" s="53"/>
      <c r="H14" s="46" t="s">
        <v>36</v>
      </c>
      <c r="I14" s="53">
        <v>0</v>
      </c>
      <c r="J14" s="46" t="s">
        <v>28</v>
      </c>
      <c r="K14" s="56">
        <f t="shared" si="7"/>
        <v>0</v>
      </c>
      <c r="M14" s="53"/>
      <c r="N14" s="45" t="s">
        <v>17</v>
      </c>
      <c r="O14" s="53"/>
      <c r="Q14" s="192">
        <f t="shared" si="4"/>
        <v>0</v>
      </c>
      <c r="R14" s="45" t="s">
        <v>17</v>
      </c>
      <c r="S14" s="192">
        <f t="shared" si="5"/>
        <v>0</v>
      </c>
      <c r="U14" s="56">
        <f t="shared" si="6"/>
        <v>0</v>
      </c>
      <c r="W14" s="57"/>
    </row>
    <row r="15" spans="2:23" x14ac:dyDescent="0.4">
      <c r="B15" s="45">
        <v>10</v>
      </c>
      <c r="C15" s="51" t="s">
        <v>46</v>
      </c>
      <c r="D15" s="45" t="s">
        <v>16</v>
      </c>
      <c r="E15" s="53"/>
      <c r="F15" s="45" t="s">
        <v>17</v>
      </c>
      <c r="G15" s="53"/>
      <c r="H15" s="46" t="s">
        <v>36</v>
      </c>
      <c r="I15" s="53">
        <v>0</v>
      </c>
      <c r="J15" s="46" t="s">
        <v>28</v>
      </c>
      <c r="K15" s="56">
        <f t="shared" si="7"/>
        <v>0</v>
      </c>
      <c r="M15" s="53"/>
      <c r="N15" s="45" t="s">
        <v>17</v>
      </c>
      <c r="O15" s="53"/>
      <c r="Q15" s="192">
        <f t="shared" si="4"/>
        <v>0</v>
      </c>
      <c r="R15" s="45" t="s">
        <v>17</v>
      </c>
      <c r="S15" s="192">
        <f>IF(G15&gt;O15,O15,G15)</f>
        <v>0</v>
      </c>
      <c r="U15" s="56">
        <f t="shared" si="6"/>
        <v>0</v>
      </c>
      <c r="W15" s="57"/>
    </row>
    <row r="16" spans="2:23" x14ac:dyDescent="0.4">
      <c r="B16" s="45">
        <v>11</v>
      </c>
      <c r="C16" s="51" t="s">
        <v>47</v>
      </c>
      <c r="D16" s="45" t="s">
        <v>16</v>
      </c>
      <c r="E16" s="53"/>
      <c r="F16" s="45" t="s">
        <v>17</v>
      </c>
      <c r="G16" s="53"/>
      <c r="H16" s="46" t="s">
        <v>36</v>
      </c>
      <c r="I16" s="53">
        <v>0</v>
      </c>
      <c r="J16" s="46" t="s">
        <v>28</v>
      </c>
      <c r="K16" s="56">
        <f t="shared" si="7"/>
        <v>0</v>
      </c>
      <c r="M16" s="53"/>
      <c r="N16" s="45" t="s">
        <v>17</v>
      </c>
      <c r="O16" s="53"/>
      <c r="Q16" s="192">
        <f t="shared" si="4"/>
        <v>0</v>
      </c>
      <c r="R16" s="45" t="s">
        <v>17</v>
      </c>
      <c r="S16" s="192">
        <f t="shared" si="5"/>
        <v>0</v>
      </c>
      <c r="U16" s="56">
        <f t="shared" si="6"/>
        <v>0</v>
      </c>
      <c r="W16" s="57"/>
    </row>
    <row r="17" spans="2:23" x14ac:dyDescent="0.4">
      <c r="B17" s="45">
        <v>12</v>
      </c>
      <c r="C17" s="51" t="s">
        <v>48</v>
      </c>
      <c r="D17" s="45" t="s">
        <v>16</v>
      </c>
      <c r="E17" s="53"/>
      <c r="F17" s="45" t="s">
        <v>17</v>
      </c>
      <c r="G17" s="53"/>
      <c r="H17" s="46" t="s">
        <v>36</v>
      </c>
      <c r="I17" s="53">
        <v>0</v>
      </c>
      <c r="J17" s="46" t="s">
        <v>28</v>
      </c>
      <c r="K17" s="56">
        <f t="shared" si="7"/>
        <v>0</v>
      </c>
      <c r="M17" s="53"/>
      <c r="N17" s="45" t="s">
        <v>17</v>
      </c>
      <c r="O17" s="53"/>
      <c r="Q17" s="192">
        <f t="shared" si="4"/>
        <v>0</v>
      </c>
      <c r="R17" s="45" t="s">
        <v>17</v>
      </c>
      <c r="S17" s="192">
        <f t="shared" si="5"/>
        <v>0</v>
      </c>
      <c r="U17" s="56">
        <f t="shared" si="6"/>
        <v>0</v>
      </c>
      <c r="W17" s="57"/>
    </row>
    <row r="18" spans="2:23" x14ac:dyDescent="0.4">
      <c r="B18" s="45">
        <v>13</v>
      </c>
      <c r="C18" s="51" t="s">
        <v>49</v>
      </c>
      <c r="D18" s="45" t="s">
        <v>16</v>
      </c>
      <c r="E18" s="53"/>
      <c r="F18" s="45" t="s">
        <v>17</v>
      </c>
      <c r="G18" s="53"/>
      <c r="H18" s="46" t="s">
        <v>36</v>
      </c>
      <c r="I18" s="53">
        <v>0</v>
      </c>
      <c r="J18" s="46" t="s">
        <v>28</v>
      </c>
      <c r="K18" s="56">
        <f t="shared" si="7"/>
        <v>0</v>
      </c>
      <c r="M18" s="53"/>
      <c r="N18" s="45" t="s">
        <v>17</v>
      </c>
      <c r="O18" s="53"/>
      <c r="Q18" s="192">
        <f t="shared" si="4"/>
        <v>0</v>
      </c>
      <c r="R18" s="45" t="s">
        <v>17</v>
      </c>
      <c r="S18" s="192">
        <f t="shared" si="5"/>
        <v>0</v>
      </c>
      <c r="U18" s="56">
        <f t="shared" si="6"/>
        <v>0</v>
      </c>
      <c r="W18" s="57"/>
    </row>
    <row r="19" spans="2:23" x14ac:dyDescent="0.4">
      <c r="B19" s="45">
        <v>14</v>
      </c>
      <c r="C19" s="51" t="s">
        <v>50</v>
      </c>
      <c r="D19" s="45" t="s">
        <v>16</v>
      </c>
      <c r="E19" s="53"/>
      <c r="F19" s="45" t="s">
        <v>17</v>
      </c>
      <c r="G19" s="53"/>
      <c r="H19" s="46" t="s">
        <v>36</v>
      </c>
      <c r="I19" s="53">
        <v>0</v>
      </c>
      <c r="J19" s="46" t="s">
        <v>28</v>
      </c>
      <c r="K19" s="56">
        <f t="shared" si="7"/>
        <v>0</v>
      </c>
      <c r="M19" s="53"/>
      <c r="N19" s="45" t="s">
        <v>17</v>
      </c>
      <c r="O19" s="53"/>
      <c r="Q19" s="192">
        <f t="shared" si="4"/>
        <v>0</v>
      </c>
      <c r="R19" s="45" t="s">
        <v>17</v>
      </c>
      <c r="S19" s="192">
        <f t="shared" si="5"/>
        <v>0</v>
      </c>
      <c r="U19" s="56">
        <f t="shared" si="6"/>
        <v>0</v>
      </c>
      <c r="W19" s="57"/>
    </row>
    <row r="20" spans="2:23" x14ac:dyDescent="0.4">
      <c r="B20" s="45">
        <v>15</v>
      </c>
      <c r="C20" s="51" t="s">
        <v>51</v>
      </c>
      <c r="D20" s="45" t="s">
        <v>16</v>
      </c>
      <c r="E20" s="53"/>
      <c r="F20" s="45" t="s">
        <v>17</v>
      </c>
      <c r="G20" s="53"/>
      <c r="H20" s="46" t="s">
        <v>36</v>
      </c>
      <c r="I20" s="53">
        <v>0</v>
      </c>
      <c r="J20" s="46" t="s">
        <v>28</v>
      </c>
      <c r="K20" s="193">
        <f t="shared" si="7"/>
        <v>0</v>
      </c>
      <c r="M20" s="53"/>
      <c r="N20" s="45" t="s">
        <v>17</v>
      </c>
      <c r="O20" s="53"/>
      <c r="Q20" s="192">
        <f t="shared" si="4"/>
        <v>0</v>
      </c>
      <c r="R20" s="45" t="s">
        <v>17</v>
      </c>
      <c r="S20" s="192">
        <f t="shared" si="5"/>
        <v>0</v>
      </c>
      <c r="U20" s="56">
        <f t="shared" si="6"/>
        <v>0</v>
      </c>
      <c r="W20" s="57"/>
    </row>
    <row r="21" spans="2:23" x14ac:dyDescent="0.4">
      <c r="B21" s="45">
        <v>16</v>
      </c>
      <c r="C21" s="51" t="s">
        <v>52</v>
      </c>
      <c r="D21" s="45" t="s">
        <v>16</v>
      </c>
      <c r="E21" s="53"/>
      <c r="F21" s="45" t="s">
        <v>17</v>
      </c>
      <c r="G21" s="53"/>
      <c r="H21" s="46" t="s">
        <v>36</v>
      </c>
      <c r="I21" s="53">
        <v>0</v>
      </c>
      <c r="J21" s="46" t="s">
        <v>28</v>
      </c>
      <c r="K21" s="56">
        <f t="shared" si="7"/>
        <v>0</v>
      </c>
      <c r="M21" s="53"/>
      <c r="N21" s="45" t="s">
        <v>17</v>
      </c>
      <c r="O21" s="53"/>
      <c r="Q21" s="192">
        <f t="shared" si="4"/>
        <v>0</v>
      </c>
      <c r="R21" s="45" t="s">
        <v>17</v>
      </c>
      <c r="S21" s="192">
        <f t="shared" si="5"/>
        <v>0</v>
      </c>
      <c r="U21" s="56">
        <f t="shared" si="6"/>
        <v>0</v>
      </c>
      <c r="W21" s="57"/>
    </row>
    <row r="22" spans="2:23" x14ac:dyDescent="0.4">
      <c r="B22" s="45">
        <v>17</v>
      </c>
      <c r="C22" s="51" t="s">
        <v>53</v>
      </c>
      <c r="D22" s="45" t="s">
        <v>16</v>
      </c>
      <c r="E22" s="53"/>
      <c r="F22" s="45" t="s">
        <v>17</v>
      </c>
      <c r="G22" s="53"/>
      <c r="H22" s="46" t="s">
        <v>36</v>
      </c>
      <c r="I22" s="53">
        <v>0</v>
      </c>
      <c r="J22" s="46" t="s">
        <v>28</v>
      </c>
      <c r="K22" s="56">
        <f t="shared" si="7"/>
        <v>0</v>
      </c>
      <c r="M22" s="53"/>
      <c r="N22" s="45" t="s">
        <v>17</v>
      </c>
      <c r="O22" s="53"/>
      <c r="Q22" s="192">
        <f t="shared" si="4"/>
        <v>0</v>
      </c>
      <c r="R22" s="45" t="s">
        <v>17</v>
      </c>
      <c r="S22" s="192">
        <f t="shared" si="5"/>
        <v>0</v>
      </c>
      <c r="U22" s="56">
        <f t="shared" si="6"/>
        <v>0</v>
      </c>
      <c r="W22" s="57"/>
    </row>
    <row r="23" spans="2:23" x14ac:dyDescent="0.4">
      <c r="B23" s="45">
        <v>18</v>
      </c>
      <c r="C23" s="51" t="s">
        <v>54</v>
      </c>
      <c r="D23" s="45" t="s">
        <v>16</v>
      </c>
      <c r="E23" s="53"/>
      <c r="F23" s="45" t="s">
        <v>17</v>
      </c>
      <c r="G23" s="53"/>
      <c r="H23" s="46" t="s">
        <v>36</v>
      </c>
      <c r="I23" s="53">
        <v>0</v>
      </c>
      <c r="J23" s="46" t="s">
        <v>28</v>
      </c>
      <c r="K23" s="56">
        <f t="shared" si="7"/>
        <v>0</v>
      </c>
      <c r="M23" s="53"/>
      <c r="N23" s="45" t="s">
        <v>17</v>
      </c>
      <c r="O23" s="53"/>
      <c r="Q23" s="192">
        <f t="shared" si="4"/>
        <v>0</v>
      </c>
      <c r="R23" s="45" t="s">
        <v>17</v>
      </c>
      <c r="S23" s="192">
        <f t="shared" si="5"/>
        <v>0</v>
      </c>
      <c r="U23" s="56">
        <f t="shared" si="6"/>
        <v>0</v>
      </c>
      <c r="W23" s="57"/>
    </row>
    <row r="24" spans="2:23" x14ac:dyDescent="0.4">
      <c r="B24" s="45">
        <v>19</v>
      </c>
      <c r="C24" s="51" t="s">
        <v>55</v>
      </c>
      <c r="D24" s="45" t="s">
        <v>16</v>
      </c>
      <c r="E24" s="53"/>
      <c r="F24" s="45" t="s">
        <v>17</v>
      </c>
      <c r="G24" s="53"/>
      <c r="H24" s="46" t="s">
        <v>36</v>
      </c>
      <c r="I24" s="53">
        <v>0</v>
      </c>
      <c r="J24" s="46" t="s">
        <v>28</v>
      </c>
      <c r="K24" s="56">
        <f t="shared" si="7"/>
        <v>0</v>
      </c>
      <c r="M24" s="53"/>
      <c r="N24" s="45" t="s">
        <v>17</v>
      </c>
      <c r="O24" s="53"/>
      <c r="Q24" s="192">
        <f t="shared" si="4"/>
        <v>0</v>
      </c>
      <c r="R24" s="45" t="s">
        <v>17</v>
      </c>
      <c r="S24" s="192">
        <f t="shared" si="5"/>
        <v>0</v>
      </c>
      <c r="U24" s="56">
        <f t="shared" si="6"/>
        <v>0</v>
      </c>
      <c r="W24" s="57"/>
    </row>
    <row r="25" spans="2:23" x14ac:dyDescent="0.4">
      <c r="B25" s="45">
        <v>20</v>
      </c>
      <c r="C25" s="51" t="s">
        <v>56</v>
      </c>
      <c r="D25" s="45" t="s">
        <v>16</v>
      </c>
      <c r="E25" s="53"/>
      <c r="F25" s="45" t="s">
        <v>17</v>
      </c>
      <c r="G25" s="53"/>
      <c r="H25" s="46" t="s">
        <v>36</v>
      </c>
      <c r="I25" s="53">
        <v>0</v>
      </c>
      <c r="J25" s="46" t="s">
        <v>28</v>
      </c>
      <c r="K25" s="56">
        <f t="shared" si="7"/>
        <v>0</v>
      </c>
      <c r="M25" s="53"/>
      <c r="N25" s="45" t="s">
        <v>17</v>
      </c>
      <c r="O25" s="53"/>
      <c r="Q25" s="192">
        <f t="shared" si="4"/>
        <v>0</v>
      </c>
      <c r="R25" s="45" t="s">
        <v>17</v>
      </c>
      <c r="S25" s="192">
        <f t="shared" si="5"/>
        <v>0</v>
      </c>
      <c r="U25" s="56">
        <f t="shared" si="6"/>
        <v>0</v>
      </c>
      <c r="W25" s="57"/>
    </row>
    <row r="26" spans="2:23" x14ac:dyDescent="0.4">
      <c r="B26" s="45">
        <v>21</v>
      </c>
      <c r="C26" s="51" t="s">
        <v>57</v>
      </c>
      <c r="D26" s="45" t="s">
        <v>16</v>
      </c>
      <c r="E26" s="194"/>
      <c r="F26" s="45" t="s">
        <v>17</v>
      </c>
      <c r="G26" s="194"/>
      <c r="H26" s="46" t="s">
        <v>36</v>
      </c>
      <c r="I26" s="194"/>
      <c r="J26" s="46" t="s">
        <v>28</v>
      </c>
      <c r="K26" s="51">
        <v>1</v>
      </c>
      <c r="M26" s="56"/>
      <c r="N26" s="45" t="s">
        <v>17</v>
      </c>
      <c r="O26" s="56"/>
      <c r="Q26" s="56"/>
      <c r="R26" s="45" t="s">
        <v>17</v>
      </c>
      <c r="S26" s="56"/>
      <c r="U26" s="51">
        <v>1</v>
      </c>
      <c r="W26" s="57"/>
    </row>
    <row r="27" spans="2:23" x14ac:dyDescent="0.4">
      <c r="B27" s="45">
        <v>22</v>
      </c>
      <c r="C27" s="51" t="s">
        <v>58</v>
      </c>
      <c r="D27" s="45" t="s">
        <v>16</v>
      </c>
      <c r="E27" s="194"/>
      <c r="F27" s="45" t="s">
        <v>17</v>
      </c>
      <c r="G27" s="194"/>
      <c r="H27" s="46" t="s">
        <v>36</v>
      </c>
      <c r="I27" s="194"/>
      <c r="J27" s="46" t="s">
        <v>28</v>
      </c>
      <c r="K27" s="51">
        <v>2</v>
      </c>
      <c r="M27" s="56"/>
      <c r="N27" s="45" t="s">
        <v>17</v>
      </c>
      <c r="O27" s="56"/>
      <c r="Q27" s="56"/>
      <c r="R27" s="45" t="s">
        <v>17</v>
      </c>
      <c r="S27" s="56"/>
      <c r="U27" s="51">
        <v>2</v>
      </c>
      <c r="W27" s="57"/>
    </row>
    <row r="28" spans="2:23" x14ac:dyDescent="0.4">
      <c r="B28" s="45">
        <v>23</v>
      </c>
      <c r="C28" s="51" t="s">
        <v>59</v>
      </c>
      <c r="D28" s="45" t="s">
        <v>16</v>
      </c>
      <c r="E28" s="194"/>
      <c r="F28" s="45" t="s">
        <v>17</v>
      </c>
      <c r="G28" s="194"/>
      <c r="H28" s="46" t="s">
        <v>36</v>
      </c>
      <c r="I28" s="194"/>
      <c r="J28" s="46" t="s">
        <v>28</v>
      </c>
      <c r="K28" s="51">
        <v>3</v>
      </c>
      <c r="M28" s="56"/>
      <c r="N28" s="45" t="s">
        <v>17</v>
      </c>
      <c r="O28" s="56"/>
      <c r="Q28" s="56"/>
      <c r="R28" s="45" t="s">
        <v>17</v>
      </c>
      <c r="S28" s="56"/>
      <c r="U28" s="51">
        <v>3</v>
      </c>
      <c r="W28" s="57"/>
    </row>
    <row r="29" spans="2:23" x14ac:dyDescent="0.4">
      <c r="B29" s="45">
        <v>24</v>
      </c>
      <c r="C29" s="51" t="s">
        <v>60</v>
      </c>
      <c r="D29" s="45" t="s">
        <v>16</v>
      </c>
      <c r="E29" s="194"/>
      <c r="F29" s="45" t="s">
        <v>17</v>
      </c>
      <c r="G29" s="194"/>
      <c r="H29" s="46" t="s">
        <v>36</v>
      </c>
      <c r="I29" s="194"/>
      <c r="J29" s="46" t="s">
        <v>28</v>
      </c>
      <c r="K29" s="51">
        <v>4</v>
      </c>
      <c r="M29" s="56"/>
      <c r="N29" s="45" t="s">
        <v>17</v>
      </c>
      <c r="O29" s="56"/>
      <c r="Q29" s="56"/>
      <c r="R29" s="45" t="s">
        <v>17</v>
      </c>
      <c r="S29" s="56"/>
      <c r="U29" s="51">
        <v>4</v>
      </c>
      <c r="W29" s="57"/>
    </row>
    <row r="30" spans="2:23" x14ac:dyDescent="0.4">
      <c r="B30" s="45">
        <v>25</v>
      </c>
      <c r="C30" s="51" t="s">
        <v>61</v>
      </c>
      <c r="D30" s="45" t="s">
        <v>16</v>
      </c>
      <c r="E30" s="194"/>
      <c r="F30" s="45" t="s">
        <v>17</v>
      </c>
      <c r="G30" s="194"/>
      <c r="H30" s="46" t="s">
        <v>36</v>
      </c>
      <c r="I30" s="194"/>
      <c r="J30" s="46" t="s">
        <v>28</v>
      </c>
      <c r="K30" s="51">
        <v>4</v>
      </c>
      <c r="M30" s="56"/>
      <c r="N30" s="45" t="s">
        <v>17</v>
      </c>
      <c r="O30" s="56"/>
      <c r="Q30" s="56"/>
      <c r="R30" s="45" t="s">
        <v>17</v>
      </c>
      <c r="S30" s="56"/>
      <c r="U30" s="51">
        <v>3</v>
      </c>
      <c r="W30" s="57"/>
    </row>
    <row r="31" spans="2:23" x14ac:dyDescent="0.4">
      <c r="B31" s="45">
        <v>26</v>
      </c>
      <c r="C31" s="51" t="s">
        <v>62</v>
      </c>
      <c r="D31" s="45" t="s">
        <v>16</v>
      </c>
      <c r="E31" s="194"/>
      <c r="F31" s="45" t="s">
        <v>17</v>
      </c>
      <c r="G31" s="194"/>
      <c r="H31" s="46" t="s">
        <v>36</v>
      </c>
      <c r="I31" s="194"/>
      <c r="J31" s="46" t="s">
        <v>28</v>
      </c>
      <c r="K31" s="51">
        <v>5</v>
      </c>
      <c r="M31" s="56"/>
      <c r="N31" s="45" t="s">
        <v>17</v>
      </c>
      <c r="O31" s="56"/>
      <c r="Q31" s="56"/>
      <c r="R31" s="45" t="s">
        <v>17</v>
      </c>
      <c r="S31" s="56"/>
      <c r="U31" s="51">
        <v>5</v>
      </c>
      <c r="W31" s="57"/>
    </row>
    <row r="32" spans="2:23" x14ac:dyDescent="0.4">
      <c r="B32" s="45">
        <v>27</v>
      </c>
      <c r="C32" s="51" t="s">
        <v>167</v>
      </c>
      <c r="D32" s="45" t="s">
        <v>16</v>
      </c>
      <c r="E32" s="194"/>
      <c r="F32" s="45" t="s">
        <v>17</v>
      </c>
      <c r="G32" s="194"/>
      <c r="H32" s="46" t="s">
        <v>36</v>
      </c>
      <c r="I32" s="194"/>
      <c r="J32" s="46" t="s">
        <v>28</v>
      </c>
      <c r="K32" s="51">
        <v>0</v>
      </c>
      <c r="M32" s="56"/>
      <c r="N32" s="45" t="s">
        <v>17</v>
      </c>
      <c r="O32" s="56"/>
      <c r="Q32" s="56"/>
      <c r="R32" s="45" t="s">
        <v>17</v>
      </c>
      <c r="S32" s="56"/>
      <c r="U32" s="51">
        <v>0</v>
      </c>
      <c r="W32" s="57" t="s">
        <v>168</v>
      </c>
    </row>
    <row r="33" spans="2:23" x14ac:dyDescent="0.4">
      <c r="B33" s="45">
        <v>28</v>
      </c>
      <c r="C33" s="51" t="s">
        <v>35</v>
      </c>
      <c r="D33" s="45" t="s">
        <v>16</v>
      </c>
      <c r="E33" s="194"/>
      <c r="F33" s="45" t="s">
        <v>17</v>
      </c>
      <c r="G33" s="194"/>
      <c r="H33" s="46" t="s">
        <v>36</v>
      </c>
      <c r="I33" s="194"/>
      <c r="J33" s="46" t="s">
        <v>28</v>
      </c>
      <c r="K33" s="51"/>
      <c r="M33" s="56"/>
      <c r="N33" s="45" t="s">
        <v>17</v>
      </c>
      <c r="O33" s="56"/>
      <c r="Q33" s="56"/>
      <c r="R33" s="45" t="s">
        <v>17</v>
      </c>
      <c r="S33" s="56"/>
      <c r="U33" s="51"/>
      <c r="W33" s="57"/>
    </row>
    <row r="34" spans="2:23" x14ac:dyDescent="0.4">
      <c r="B34" s="45">
        <v>29</v>
      </c>
      <c r="C34" s="51" t="s">
        <v>35</v>
      </c>
      <c r="D34" s="45" t="s">
        <v>16</v>
      </c>
      <c r="E34" s="194"/>
      <c r="F34" s="45" t="s">
        <v>17</v>
      </c>
      <c r="G34" s="194"/>
      <c r="H34" s="46" t="s">
        <v>36</v>
      </c>
      <c r="I34" s="194"/>
      <c r="J34" s="46" t="s">
        <v>28</v>
      </c>
      <c r="K34" s="51"/>
      <c r="M34" s="56"/>
      <c r="N34" s="45" t="s">
        <v>17</v>
      </c>
      <c r="O34" s="56"/>
      <c r="Q34" s="56"/>
      <c r="R34" s="45" t="s">
        <v>17</v>
      </c>
      <c r="S34" s="56"/>
      <c r="U34" s="51"/>
      <c r="W34" s="57"/>
    </row>
    <row r="35" spans="2:23" x14ac:dyDescent="0.4">
      <c r="B35" s="45">
        <v>30</v>
      </c>
      <c r="C35" s="51" t="s">
        <v>35</v>
      </c>
      <c r="D35" s="45" t="s">
        <v>16</v>
      </c>
      <c r="E35" s="194"/>
      <c r="F35" s="45" t="s">
        <v>17</v>
      </c>
      <c r="G35" s="194"/>
      <c r="H35" s="46" t="s">
        <v>36</v>
      </c>
      <c r="I35" s="194"/>
      <c r="J35" s="46" t="s">
        <v>28</v>
      </c>
      <c r="K35" s="51"/>
      <c r="M35" s="56"/>
      <c r="N35" s="45" t="s">
        <v>17</v>
      </c>
      <c r="O35" s="56"/>
      <c r="Q35" s="56"/>
      <c r="R35" s="45" t="s">
        <v>17</v>
      </c>
      <c r="S35" s="56"/>
      <c r="U35" s="51"/>
      <c r="W35" s="57"/>
    </row>
    <row r="36" spans="2:23" x14ac:dyDescent="0.4">
      <c r="C36" s="195"/>
    </row>
    <row r="37" spans="2:23" x14ac:dyDescent="0.4">
      <c r="C37" s="46" t="s">
        <v>169</v>
      </c>
    </row>
    <row r="38" spans="2:23" x14ac:dyDescent="0.4">
      <c r="C38" s="46" t="s">
        <v>170</v>
      </c>
    </row>
    <row r="39" spans="2:23" x14ac:dyDescent="0.4">
      <c r="C39" s="46" t="s">
        <v>101</v>
      </c>
    </row>
    <row r="40" spans="2:23" x14ac:dyDescent="0.4">
      <c r="C40" s="46" t="s">
        <v>102</v>
      </c>
    </row>
    <row r="41" spans="2:23" x14ac:dyDescent="0.4">
      <c r="C41" s="47" t="s">
        <v>171</v>
      </c>
    </row>
    <row r="42" spans="2:23" x14ac:dyDescent="0.4">
      <c r="C42" s="47" t="s">
        <v>172</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F1A9-73A0-4689-A310-05A423884722}">
  <sheetPr>
    <pageSetUpPr fitToPage="1"/>
  </sheetPr>
  <dimension ref="B1:BS70"/>
  <sheetViews>
    <sheetView zoomScaleNormal="100" workbookViewId="0"/>
  </sheetViews>
  <sheetFormatPr defaultColWidth="9" defaultRowHeight="18.75" x14ac:dyDescent="0.4"/>
  <cols>
    <col min="1" max="1" width="1.875" style="16" customWidth="1"/>
    <col min="2" max="3" width="9" style="16"/>
    <col min="4" max="4" width="45.625" style="16" customWidth="1"/>
    <col min="5" max="16384" width="9" style="16"/>
  </cols>
  <sheetData>
    <row r="1" spans="2:11" x14ac:dyDescent="0.4">
      <c r="B1" s="16" t="s">
        <v>71</v>
      </c>
      <c r="D1" s="27"/>
      <c r="E1" s="27"/>
      <c r="F1" s="27"/>
    </row>
    <row r="2" spans="2:11" s="17" customFormat="1" ht="20.25" customHeight="1" x14ac:dyDescent="0.4">
      <c r="B2" s="28" t="s">
        <v>173</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174</v>
      </c>
      <c r="C16" s="28"/>
      <c r="D16" s="27"/>
    </row>
    <row r="17" spans="2:25" s="17" customFormat="1" ht="20.25" customHeight="1" x14ac:dyDescent="0.4">
      <c r="B17" s="28"/>
      <c r="C17" s="28"/>
      <c r="D17" s="27"/>
    </row>
    <row r="18" spans="2:25" s="17" customFormat="1" ht="20.25" customHeight="1" x14ac:dyDescent="0.4">
      <c r="B18" s="27" t="s">
        <v>175</v>
      </c>
      <c r="C18" s="28"/>
      <c r="D18" s="27"/>
    </row>
    <row r="19" spans="2:25" s="17" customFormat="1" ht="20.25" customHeight="1" x14ac:dyDescent="0.4">
      <c r="B19" s="28"/>
      <c r="C19" s="28"/>
      <c r="D19" s="27"/>
    </row>
    <row r="20" spans="2:25" s="17" customFormat="1" ht="17.25" customHeight="1" x14ac:dyDescent="0.4">
      <c r="B20" s="27" t="s">
        <v>176</v>
      </c>
      <c r="C20" s="27"/>
      <c r="D20" s="27"/>
    </row>
    <row r="21" spans="2:25" s="17" customFormat="1" ht="17.25" customHeight="1" x14ac:dyDescent="0.4">
      <c r="B21" s="27" t="s">
        <v>177</v>
      </c>
      <c r="C21" s="27"/>
      <c r="D21" s="27"/>
    </row>
    <row r="22" spans="2:25" s="17" customFormat="1" ht="17.25" customHeight="1" x14ac:dyDescent="0.4">
      <c r="B22" s="27"/>
      <c r="C22" s="27"/>
      <c r="D22" s="27"/>
    </row>
    <row r="23" spans="2:25" s="17" customFormat="1" ht="17.25" customHeight="1" x14ac:dyDescent="0.4">
      <c r="B23" s="27"/>
      <c r="C23" s="18" t="s">
        <v>19</v>
      </c>
      <c r="D23" s="18" t="s">
        <v>3</v>
      </c>
    </row>
    <row r="24" spans="2:25" s="17" customFormat="1" ht="17.25" customHeight="1" x14ac:dyDescent="0.4">
      <c r="B24" s="27"/>
      <c r="C24" s="18">
        <v>1</v>
      </c>
      <c r="D24" s="31" t="s">
        <v>69</v>
      </c>
    </row>
    <row r="25" spans="2:25" s="17" customFormat="1" ht="17.25" customHeight="1" x14ac:dyDescent="0.4">
      <c r="B25" s="27"/>
      <c r="C25" s="18">
        <v>2</v>
      </c>
      <c r="D25" s="31" t="s">
        <v>153</v>
      </c>
    </row>
    <row r="26" spans="2:25" s="17" customFormat="1" ht="17.25" customHeight="1" x14ac:dyDescent="0.4">
      <c r="B26" s="27"/>
      <c r="C26" s="18">
        <v>3</v>
      </c>
      <c r="D26" s="31" t="s">
        <v>155</v>
      </c>
    </row>
    <row r="27" spans="2:25" s="17" customFormat="1" ht="17.25" customHeight="1" x14ac:dyDescent="0.4">
      <c r="B27" s="27"/>
      <c r="C27" s="18">
        <v>4</v>
      </c>
      <c r="D27" s="31" t="s">
        <v>154</v>
      </c>
    </row>
    <row r="28" spans="2:25" s="17" customFormat="1" ht="17.25" customHeight="1" x14ac:dyDescent="0.4">
      <c r="B28" s="27"/>
      <c r="C28" s="18">
        <v>5</v>
      </c>
      <c r="D28" s="31" t="s">
        <v>156</v>
      </c>
    </row>
    <row r="29" spans="2:25" s="17" customFormat="1" ht="17.25" customHeight="1" x14ac:dyDescent="0.4">
      <c r="B29" s="27"/>
      <c r="C29" s="29"/>
      <c r="D29" s="27"/>
    </row>
    <row r="30" spans="2:25" s="17" customFormat="1" ht="17.25" customHeight="1" x14ac:dyDescent="0.4">
      <c r="B30" s="27" t="s">
        <v>178</v>
      </c>
      <c r="C30" s="27"/>
      <c r="D30" s="27"/>
    </row>
    <row r="31" spans="2:25" s="17" customFormat="1" ht="17.25" customHeight="1" x14ac:dyDescent="0.4">
      <c r="B31" s="27" t="s">
        <v>73</v>
      </c>
      <c r="C31" s="27"/>
      <c r="D31" s="27"/>
    </row>
    <row r="32" spans="2:25" s="17" customFormat="1" ht="17.25" customHeight="1" x14ac:dyDescent="0.4">
      <c r="B32" s="27"/>
      <c r="C32" s="27"/>
      <c r="D32" s="27"/>
      <c r="G32" s="32"/>
      <c r="H32" s="32"/>
      <c r="J32" s="32"/>
      <c r="K32" s="32"/>
      <c r="L32" s="32"/>
      <c r="M32" s="32"/>
      <c r="N32" s="32"/>
      <c r="O32" s="32"/>
      <c r="R32" s="32"/>
      <c r="S32" s="32"/>
      <c r="T32" s="32"/>
      <c r="W32" s="32"/>
      <c r="X32" s="32"/>
      <c r="Y32" s="32"/>
    </row>
    <row r="33" spans="2:51" s="17" customFormat="1" ht="17.25" customHeight="1" x14ac:dyDescent="0.4">
      <c r="B33" s="27"/>
      <c r="C33" s="18" t="s">
        <v>4</v>
      </c>
      <c r="D33" s="18" t="s">
        <v>5</v>
      </c>
      <c r="G33" s="32"/>
      <c r="H33" s="32"/>
      <c r="J33" s="32"/>
      <c r="K33" s="32"/>
      <c r="L33" s="32"/>
      <c r="M33" s="32"/>
      <c r="N33" s="32"/>
      <c r="O33" s="32"/>
      <c r="R33" s="32"/>
      <c r="S33" s="32"/>
      <c r="T33" s="32"/>
      <c r="W33" s="32"/>
      <c r="X33" s="32"/>
      <c r="Y33" s="32"/>
    </row>
    <row r="34" spans="2:51" s="17" customFormat="1" ht="17.25" customHeight="1" x14ac:dyDescent="0.4">
      <c r="B34" s="27"/>
      <c r="C34" s="18" t="s">
        <v>6</v>
      </c>
      <c r="D34" s="31" t="s">
        <v>74</v>
      </c>
      <c r="G34" s="32"/>
      <c r="H34" s="32"/>
      <c r="J34" s="32"/>
      <c r="K34" s="32"/>
      <c r="L34" s="32"/>
      <c r="M34" s="32"/>
      <c r="N34" s="32"/>
      <c r="O34" s="32"/>
      <c r="R34" s="32"/>
      <c r="S34" s="32"/>
      <c r="T34" s="32"/>
      <c r="W34" s="32"/>
      <c r="X34" s="32"/>
      <c r="Y34" s="32"/>
    </row>
    <row r="35" spans="2:51" s="17" customFormat="1" ht="17.25" customHeight="1" x14ac:dyDescent="0.4">
      <c r="B35" s="27"/>
      <c r="C35" s="18" t="s">
        <v>7</v>
      </c>
      <c r="D35" s="31" t="s">
        <v>75</v>
      </c>
      <c r="G35" s="32"/>
      <c r="H35" s="32"/>
      <c r="J35" s="32"/>
      <c r="K35" s="32"/>
      <c r="L35" s="32"/>
      <c r="M35" s="32"/>
      <c r="N35" s="32"/>
      <c r="O35" s="32"/>
      <c r="R35" s="32"/>
      <c r="S35" s="32"/>
      <c r="T35" s="32"/>
      <c r="W35" s="32"/>
      <c r="X35" s="32"/>
      <c r="Y35" s="32"/>
    </row>
    <row r="36" spans="2:51" s="17" customFormat="1" ht="17.25" customHeight="1" x14ac:dyDescent="0.4">
      <c r="B36" s="27"/>
      <c r="C36" s="18" t="s">
        <v>8</v>
      </c>
      <c r="D36" s="31" t="s">
        <v>76</v>
      </c>
      <c r="G36" s="32"/>
      <c r="H36" s="32"/>
      <c r="J36" s="32"/>
      <c r="K36" s="32"/>
      <c r="L36" s="32"/>
      <c r="M36" s="32"/>
      <c r="N36" s="32"/>
      <c r="O36" s="32"/>
      <c r="R36" s="32"/>
      <c r="S36" s="32"/>
      <c r="T36" s="32"/>
      <c r="W36" s="32"/>
      <c r="X36" s="32"/>
      <c r="Y36" s="32"/>
    </row>
    <row r="37" spans="2:51" s="17" customFormat="1" ht="17.25" customHeight="1" x14ac:dyDescent="0.4">
      <c r="B37" s="27"/>
      <c r="C37" s="18" t="s">
        <v>9</v>
      </c>
      <c r="D37" s="31" t="s">
        <v>85</v>
      </c>
      <c r="G37" s="32"/>
      <c r="H37" s="32"/>
      <c r="J37" s="32"/>
      <c r="K37" s="32"/>
      <c r="L37" s="32"/>
      <c r="M37" s="32"/>
      <c r="N37" s="32"/>
      <c r="O37" s="32"/>
      <c r="R37" s="32"/>
      <c r="S37" s="32"/>
      <c r="T37" s="32"/>
      <c r="W37" s="32"/>
      <c r="X37" s="32"/>
      <c r="Y37" s="32"/>
    </row>
    <row r="38" spans="2:51" s="17" customFormat="1" ht="17.25" customHeight="1" x14ac:dyDescent="0.4">
      <c r="B38" s="27"/>
      <c r="C38" s="27"/>
      <c r="D38" s="27"/>
      <c r="G38" s="32"/>
      <c r="H38" s="32"/>
      <c r="J38" s="32"/>
      <c r="K38" s="32"/>
      <c r="L38" s="32"/>
      <c r="M38" s="32"/>
      <c r="N38" s="32"/>
      <c r="O38" s="32"/>
      <c r="R38" s="32"/>
      <c r="S38" s="32"/>
      <c r="T38" s="32"/>
      <c r="W38" s="32"/>
      <c r="X38" s="32"/>
      <c r="Y38" s="32"/>
    </row>
    <row r="39" spans="2:51" s="17" customFormat="1" ht="17.25" customHeight="1" x14ac:dyDescent="0.4">
      <c r="B39" s="27"/>
      <c r="C39" s="33" t="s">
        <v>10</v>
      </c>
      <c r="D39" s="27"/>
      <c r="G39" s="32"/>
      <c r="H39" s="32"/>
      <c r="J39" s="32"/>
      <c r="K39" s="32"/>
      <c r="L39" s="32"/>
      <c r="M39" s="32"/>
      <c r="N39" s="32"/>
      <c r="O39" s="32"/>
      <c r="R39" s="32"/>
      <c r="S39" s="32"/>
      <c r="T39" s="32"/>
      <c r="W39" s="32"/>
      <c r="X39" s="32"/>
      <c r="Y39" s="32"/>
    </row>
    <row r="40" spans="2:51" s="17" customFormat="1" ht="17.25" customHeight="1" x14ac:dyDescent="0.4">
      <c r="C40" s="27" t="s">
        <v>77</v>
      </c>
      <c r="F40" s="33"/>
      <c r="G40" s="32"/>
      <c r="H40" s="32"/>
      <c r="J40" s="32"/>
      <c r="K40" s="32"/>
      <c r="L40" s="32"/>
      <c r="M40" s="32"/>
      <c r="N40" s="32"/>
      <c r="O40" s="32"/>
      <c r="R40" s="32"/>
      <c r="S40" s="32"/>
      <c r="T40" s="32"/>
      <c r="W40" s="32"/>
      <c r="X40" s="32"/>
      <c r="Y40" s="32"/>
    </row>
    <row r="41" spans="2:51" s="17" customFormat="1" ht="17.25" customHeight="1" x14ac:dyDescent="0.4">
      <c r="C41" s="27" t="s">
        <v>86</v>
      </c>
      <c r="F41" s="27"/>
      <c r="G41" s="32"/>
      <c r="H41" s="32"/>
      <c r="J41" s="32"/>
      <c r="K41" s="32"/>
      <c r="L41" s="32"/>
      <c r="M41" s="32"/>
      <c r="N41" s="32"/>
      <c r="O41" s="32"/>
      <c r="R41" s="32"/>
      <c r="S41" s="32"/>
      <c r="T41" s="32"/>
      <c r="W41" s="32"/>
      <c r="X41" s="32"/>
      <c r="Y41" s="32"/>
    </row>
    <row r="42" spans="2:51" s="17" customFormat="1" ht="17.25" customHeight="1" x14ac:dyDescent="0.4">
      <c r="B42" s="27"/>
      <c r="C42" s="27"/>
      <c r="D42" s="27"/>
      <c r="E42" s="33"/>
      <c r="F42" s="32"/>
      <c r="G42" s="32"/>
      <c r="H42" s="32"/>
      <c r="J42" s="32"/>
      <c r="K42" s="32"/>
      <c r="L42" s="32"/>
      <c r="M42" s="32"/>
      <c r="N42" s="32"/>
      <c r="O42" s="32"/>
      <c r="R42" s="32"/>
      <c r="S42" s="32"/>
      <c r="T42" s="32"/>
      <c r="W42" s="32"/>
      <c r="X42" s="32"/>
      <c r="Y42" s="32"/>
    </row>
    <row r="43" spans="2:51" s="17" customFormat="1" ht="17.25" customHeight="1" x14ac:dyDescent="0.4">
      <c r="B43" s="27" t="s">
        <v>179</v>
      </c>
      <c r="C43" s="27"/>
      <c r="D43" s="27"/>
    </row>
    <row r="44" spans="2:51" s="17" customFormat="1" ht="17.25" customHeight="1" x14ac:dyDescent="0.4">
      <c r="B44" s="27" t="s">
        <v>180</v>
      </c>
      <c r="C44" s="27"/>
      <c r="D44" s="27"/>
    </row>
    <row r="45" spans="2:51" s="17" customFormat="1" ht="17.25" customHeight="1" x14ac:dyDescent="0.4">
      <c r="B45" s="34" t="s">
        <v>181</v>
      </c>
      <c r="E45" s="32"/>
      <c r="F45" s="32"/>
      <c r="G45" s="32"/>
      <c r="H45" s="32"/>
      <c r="I45" s="32"/>
      <c r="J45" s="32"/>
      <c r="K45" s="32"/>
      <c r="L45" s="32"/>
      <c r="M45" s="32"/>
      <c r="N45" s="32"/>
      <c r="O45" s="32"/>
      <c r="P45" s="32"/>
      <c r="Q45" s="32"/>
      <c r="R45" s="32"/>
      <c r="S45" s="32"/>
      <c r="T45" s="32"/>
      <c r="U45" s="32"/>
      <c r="Y45" s="32"/>
      <c r="Z45" s="32"/>
      <c r="AA45" s="32"/>
      <c r="AB45" s="32"/>
      <c r="AD45" s="32"/>
      <c r="AE45" s="32"/>
      <c r="AF45" s="32"/>
      <c r="AG45" s="32"/>
      <c r="AH45" s="32"/>
      <c r="AI45" s="35"/>
      <c r="AJ45" s="32"/>
      <c r="AK45" s="32"/>
      <c r="AL45" s="32"/>
      <c r="AM45" s="32"/>
      <c r="AN45" s="32"/>
      <c r="AO45" s="32"/>
      <c r="AP45" s="32"/>
      <c r="AQ45" s="32"/>
      <c r="AR45" s="32"/>
      <c r="AS45" s="32"/>
      <c r="AT45" s="32"/>
      <c r="AU45" s="32"/>
      <c r="AV45" s="32"/>
      <c r="AW45" s="32"/>
      <c r="AX45" s="32"/>
      <c r="AY45" s="35"/>
    </row>
    <row r="46" spans="2:51" s="17" customFormat="1" ht="17.25" customHeight="1" x14ac:dyDescent="0.4"/>
    <row r="47" spans="2:51" s="17" customFormat="1" ht="17.25" customHeight="1" x14ac:dyDescent="0.4">
      <c r="B47" s="27" t="s">
        <v>182</v>
      </c>
      <c r="C47" s="27"/>
    </row>
    <row r="48" spans="2:51" s="17" customFormat="1" ht="17.25" customHeight="1" x14ac:dyDescent="0.4">
      <c r="B48" s="27"/>
      <c r="C48" s="27"/>
    </row>
    <row r="49" spans="2:54" s="17" customFormat="1" ht="17.25" customHeight="1" x14ac:dyDescent="0.4">
      <c r="B49" s="27" t="s">
        <v>183</v>
      </c>
      <c r="C49" s="27"/>
    </row>
    <row r="50" spans="2:54" s="17" customFormat="1" ht="17.25" customHeight="1" x14ac:dyDescent="0.4">
      <c r="B50" s="27" t="s">
        <v>110</v>
      </c>
      <c r="C50" s="27"/>
    </row>
    <row r="51" spans="2:54" s="17" customFormat="1" ht="17.25" customHeight="1" x14ac:dyDescent="0.4">
      <c r="B51" s="27"/>
      <c r="C51" s="27"/>
    </row>
    <row r="52" spans="2:54" s="17" customFormat="1" ht="17.25" customHeight="1" x14ac:dyDescent="0.4">
      <c r="B52" s="27" t="s">
        <v>184</v>
      </c>
      <c r="C52" s="27"/>
    </row>
    <row r="53" spans="2:54" s="17" customFormat="1" ht="17.25" customHeight="1" x14ac:dyDescent="0.4">
      <c r="B53" s="27" t="s">
        <v>78</v>
      </c>
      <c r="C53" s="27"/>
    </row>
    <row r="54" spans="2:54" s="17" customFormat="1" ht="17.25" customHeight="1" x14ac:dyDescent="0.4">
      <c r="B54" s="27"/>
      <c r="C54" s="27"/>
    </row>
    <row r="55" spans="2:54" s="17" customFormat="1" ht="17.25" customHeight="1" x14ac:dyDescent="0.4">
      <c r="B55" s="27" t="s">
        <v>185</v>
      </c>
      <c r="C55" s="27"/>
      <c r="D55" s="27"/>
    </row>
    <row r="56" spans="2:54" s="17" customFormat="1" ht="17.25" customHeight="1" x14ac:dyDescent="0.4">
      <c r="B56" s="27"/>
      <c r="C56" s="27"/>
      <c r="D56" s="27"/>
    </row>
    <row r="57" spans="2:54" s="17" customFormat="1" ht="17.25" customHeight="1" x14ac:dyDescent="0.4">
      <c r="B57" s="17" t="s">
        <v>186</v>
      </c>
      <c r="D57" s="27"/>
    </row>
    <row r="58" spans="2:54" s="17" customFormat="1" ht="17.25" customHeight="1" x14ac:dyDescent="0.4">
      <c r="B58" s="17" t="s">
        <v>79</v>
      </c>
      <c r="D58" s="27"/>
    </row>
    <row r="59" spans="2:54" s="17" customFormat="1" ht="17.25" customHeight="1" x14ac:dyDescent="0.4">
      <c r="B59" s="17" t="s">
        <v>111</v>
      </c>
      <c r="D59" s="27"/>
    </row>
    <row r="60" spans="2:54" s="17" customFormat="1" ht="17.25" customHeight="1" x14ac:dyDescent="0.4"/>
    <row r="61" spans="2:54" s="17" customFormat="1" ht="17.25" customHeight="1" x14ac:dyDescent="0.4">
      <c r="B61" s="17" t="s">
        <v>187</v>
      </c>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row>
    <row r="62" spans="2:54" s="17" customFormat="1" ht="17.25" customHeight="1" x14ac:dyDescent="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row>
    <row r="63" spans="2:54" s="17" customFormat="1" ht="17.25" customHeight="1" x14ac:dyDescent="0.4">
      <c r="B63" s="17" t="s">
        <v>188</v>
      </c>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row>
    <row r="64" spans="2:54" s="17" customFormat="1" ht="17.25" customHeight="1" x14ac:dyDescent="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row>
    <row r="65" spans="2:71" s="17" customFormat="1" ht="17.25" customHeight="1" x14ac:dyDescent="0.2">
      <c r="B65" s="17" t="s">
        <v>189</v>
      </c>
      <c r="BL65" s="205"/>
      <c r="BM65" s="206"/>
      <c r="BN65" s="205"/>
      <c r="BO65" s="205"/>
      <c r="BP65" s="205"/>
      <c r="BQ65" s="207"/>
      <c r="BR65" s="208"/>
      <c r="BS65" s="208"/>
    </row>
    <row r="66" spans="2:71" s="17" customFormat="1" ht="17.25" customHeight="1" x14ac:dyDescent="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row>
    <row r="67" spans="2:71" ht="17.25" customHeight="1" x14ac:dyDescent="0.4">
      <c r="B67" s="16" t="s">
        <v>190</v>
      </c>
    </row>
    <row r="68" spans="2:71" ht="17.25" customHeight="1" x14ac:dyDescent="0.4">
      <c r="B68" s="17" t="s">
        <v>191</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CAFC-D976-4261-A337-CB7891FA41AD}">
  <sheetPr>
    <pageSetUpPr fitToPage="1"/>
  </sheetPr>
  <dimension ref="B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133</v>
      </c>
      <c r="D1" s="5"/>
      <c r="E1" s="5"/>
      <c r="F1" s="5"/>
      <c r="G1" s="5"/>
      <c r="H1" s="5"/>
      <c r="K1" s="7" t="s">
        <v>0</v>
      </c>
      <c r="N1" s="5"/>
      <c r="O1" s="5"/>
      <c r="P1" s="5"/>
      <c r="Q1" s="5"/>
      <c r="R1" s="5"/>
      <c r="S1" s="5"/>
      <c r="T1" s="5"/>
      <c r="U1" s="5"/>
      <c r="AQ1" s="9" t="s">
        <v>29</v>
      </c>
      <c r="AR1" s="309" t="s">
        <v>195</v>
      </c>
      <c r="AS1" s="310"/>
      <c r="AT1" s="310"/>
      <c r="AU1" s="310"/>
      <c r="AV1" s="310"/>
      <c r="AW1" s="310"/>
      <c r="AX1" s="310"/>
      <c r="AY1" s="310"/>
      <c r="AZ1" s="310"/>
      <c r="BA1" s="310"/>
      <c r="BB1" s="310"/>
      <c r="BC1" s="310"/>
      <c r="BD1" s="310"/>
      <c r="BE1" s="310"/>
      <c r="BF1" s="310"/>
      <c r="BG1" s="310"/>
      <c r="BH1" s="9" t="s">
        <v>2</v>
      </c>
    </row>
    <row r="2" spans="2:65" s="8" customFormat="1" ht="20.25" customHeight="1" x14ac:dyDescent="0.4">
      <c r="H2" s="7"/>
      <c r="K2" s="7"/>
      <c r="L2" s="7"/>
      <c r="N2" s="9"/>
      <c r="O2" s="9"/>
      <c r="P2" s="9"/>
      <c r="Q2" s="9"/>
      <c r="R2" s="9"/>
      <c r="S2" s="9"/>
      <c r="T2" s="9"/>
      <c r="U2" s="9"/>
      <c r="Z2" s="9" t="s">
        <v>26</v>
      </c>
      <c r="AA2" s="311">
        <v>6</v>
      </c>
      <c r="AB2" s="311"/>
      <c r="AC2" s="9" t="s">
        <v>27</v>
      </c>
      <c r="AD2" s="312">
        <f>IF(AA2=0,"",YEAR(DATE(2018+AA2,1,1)))</f>
        <v>2024</v>
      </c>
      <c r="AE2" s="312"/>
      <c r="AF2" s="8" t="s">
        <v>28</v>
      </c>
      <c r="AG2" s="8" t="s">
        <v>1</v>
      </c>
      <c r="AH2" s="311">
        <v>4</v>
      </c>
      <c r="AI2" s="311"/>
      <c r="AJ2" s="8" t="s">
        <v>23</v>
      </c>
      <c r="AQ2" s="9" t="s">
        <v>30</v>
      </c>
      <c r="AR2" s="311" t="s">
        <v>196</v>
      </c>
      <c r="AS2" s="311"/>
      <c r="AT2" s="311"/>
      <c r="AU2" s="311"/>
      <c r="AV2" s="311"/>
      <c r="AW2" s="311"/>
      <c r="AX2" s="311"/>
      <c r="AY2" s="311"/>
      <c r="AZ2" s="311"/>
      <c r="BA2" s="311"/>
      <c r="BB2" s="311"/>
      <c r="BC2" s="311"/>
      <c r="BD2" s="311"/>
      <c r="BE2" s="311"/>
      <c r="BF2" s="311"/>
      <c r="BG2" s="311"/>
      <c r="BH2" s="9" t="s">
        <v>2</v>
      </c>
      <c r="BI2" s="9"/>
      <c r="BJ2" s="9"/>
      <c r="BK2" s="9"/>
    </row>
    <row r="3" spans="2:65" s="8" customFormat="1" ht="20.25" customHeight="1" x14ac:dyDescent="0.4">
      <c r="H3" s="7"/>
      <c r="K3" s="7"/>
      <c r="M3" s="9"/>
      <c r="N3" s="9"/>
      <c r="O3" s="9"/>
      <c r="P3" s="9"/>
      <c r="Q3" s="9"/>
      <c r="R3" s="9"/>
      <c r="S3" s="9"/>
      <c r="AA3" s="12"/>
      <c r="AB3" s="12"/>
      <c r="AC3" s="12"/>
      <c r="AD3" s="13"/>
      <c r="AE3" s="12"/>
      <c r="BB3" s="14" t="s">
        <v>20</v>
      </c>
      <c r="BC3" s="313" t="s">
        <v>103</v>
      </c>
      <c r="BD3" s="314"/>
      <c r="BE3" s="314"/>
      <c r="BF3" s="315"/>
      <c r="BG3" s="9"/>
    </row>
    <row r="4" spans="2:65" s="8" customFormat="1" ht="20.25" customHeight="1" x14ac:dyDescent="0.4">
      <c r="H4" s="7"/>
      <c r="K4" s="7"/>
      <c r="M4" s="9"/>
      <c r="N4" s="9"/>
      <c r="O4" s="9"/>
      <c r="P4" s="9"/>
      <c r="Q4" s="9"/>
      <c r="R4" s="9"/>
      <c r="S4" s="9"/>
      <c r="AA4" s="12"/>
      <c r="AB4" s="12"/>
      <c r="AC4" s="12"/>
      <c r="AD4" s="13"/>
      <c r="AE4" s="12"/>
      <c r="BB4" s="14" t="s">
        <v>105</v>
      </c>
      <c r="BC4" s="313" t="s">
        <v>104</v>
      </c>
      <c r="BD4" s="314"/>
      <c r="BE4" s="314"/>
      <c r="BF4" s="315"/>
      <c r="BG4" s="9"/>
    </row>
    <row r="5" spans="2:65" s="8" customFormat="1" ht="5.0999999999999996" customHeight="1" x14ac:dyDescent="0.4">
      <c r="H5" s="7"/>
      <c r="K5" s="7"/>
      <c r="M5" s="9"/>
      <c r="N5" s="9"/>
      <c r="O5" s="9"/>
      <c r="P5" s="9"/>
      <c r="Q5" s="9"/>
      <c r="R5" s="9"/>
      <c r="S5" s="9"/>
      <c r="AA5" s="94"/>
      <c r="AB5" s="94"/>
      <c r="AH5" s="6"/>
      <c r="AI5" s="6"/>
      <c r="AJ5" s="6"/>
      <c r="AK5" s="6"/>
      <c r="AL5" s="6"/>
      <c r="AM5" s="6"/>
      <c r="AN5" s="6"/>
      <c r="AO5" s="6"/>
      <c r="AP5" s="6"/>
      <c r="AQ5" s="6"/>
      <c r="AR5" s="6"/>
      <c r="AS5" s="6"/>
      <c r="AT5" s="6"/>
      <c r="AU5" s="6"/>
      <c r="AV5" s="6"/>
      <c r="AW5" s="6"/>
      <c r="AX5" s="6"/>
      <c r="AY5" s="6"/>
      <c r="AZ5" s="6"/>
      <c r="BA5" s="6"/>
      <c r="BB5" s="6"/>
      <c r="BC5" s="6"/>
      <c r="BD5" s="6"/>
      <c r="BE5" s="6"/>
      <c r="BF5" s="15"/>
      <c r="BG5" s="15"/>
    </row>
    <row r="6" spans="2:65" s="8" customFormat="1" ht="21" customHeight="1" x14ac:dyDescent="0.4">
      <c r="B6" s="5"/>
      <c r="C6" s="6"/>
      <c r="D6" s="6"/>
      <c r="E6" s="6"/>
      <c r="F6" s="6"/>
      <c r="G6" s="6"/>
      <c r="H6" s="6"/>
      <c r="I6" s="25"/>
      <c r="J6" s="25"/>
      <c r="K6" s="25"/>
      <c r="L6" s="23"/>
      <c r="M6" s="25"/>
      <c r="N6" s="25"/>
      <c r="O6" s="25"/>
      <c r="AH6" s="6"/>
      <c r="AI6" s="6"/>
      <c r="AJ6" s="6"/>
      <c r="AK6" s="6"/>
      <c r="AL6" s="6"/>
      <c r="AM6" s="6" t="s">
        <v>109</v>
      </c>
      <c r="AN6" s="6"/>
      <c r="AO6" s="6"/>
      <c r="AP6" s="6"/>
      <c r="AQ6" s="6"/>
      <c r="AR6" s="6"/>
      <c r="AS6" s="6"/>
      <c r="AU6" s="196"/>
      <c r="AV6" s="196"/>
      <c r="AW6" s="2"/>
      <c r="AX6" s="6"/>
      <c r="AY6" s="345">
        <v>40</v>
      </c>
      <c r="AZ6" s="346"/>
      <c r="BA6" s="2" t="s">
        <v>21</v>
      </c>
      <c r="BB6" s="6"/>
      <c r="BC6" s="345">
        <v>160</v>
      </c>
      <c r="BD6" s="346"/>
      <c r="BE6" s="2" t="s">
        <v>22</v>
      </c>
      <c r="BF6" s="6"/>
      <c r="BG6" s="15"/>
    </row>
    <row r="7" spans="2:65" s="8" customFormat="1" ht="5.0999999999999996" customHeight="1" x14ac:dyDescent="0.4">
      <c r="B7" s="5"/>
      <c r="C7" s="24"/>
      <c r="D7" s="24"/>
      <c r="E7" s="24"/>
      <c r="F7" s="24"/>
      <c r="G7" s="24"/>
      <c r="H7" s="25"/>
      <c r="I7" s="25"/>
      <c r="J7" s="25"/>
      <c r="K7" s="25"/>
      <c r="L7" s="25"/>
      <c r="M7" s="25"/>
      <c r="N7" s="25"/>
      <c r="O7" s="25"/>
      <c r="AH7" s="6"/>
      <c r="AI7" s="6"/>
      <c r="AJ7" s="6"/>
      <c r="AK7" s="6"/>
      <c r="AL7" s="6"/>
      <c r="AM7" s="6"/>
      <c r="AN7" s="6"/>
      <c r="AO7" s="6"/>
      <c r="AP7" s="6"/>
      <c r="AQ7" s="6"/>
      <c r="AR7" s="6"/>
      <c r="AS7" s="6"/>
      <c r="AT7" s="6"/>
      <c r="AU7" s="6"/>
      <c r="AV7" s="6"/>
      <c r="AW7" s="6"/>
      <c r="AX7" s="6"/>
      <c r="AY7" s="6"/>
      <c r="AZ7" s="6"/>
      <c r="BA7" s="6"/>
      <c r="BB7" s="6"/>
      <c r="BC7" s="6"/>
      <c r="BD7" s="6"/>
      <c r="BE7" s="6"/>
      <c r="BF7" s="15"/>
      <c r="BG7" s="15"/>
    </row>
    <row r="8" spans="2:65" s="8" customFormat="1" ht="21" customHeight="1" x14ac:dyDescent="0.4">
      <c r="B8" s="26"/>
      <c r="C8" s="23"/>
      <c r="D8" s="23"/>
      <c r="E8" s="23"/>
      <c r="F8" s="23"/>
      <c r="G8" s="23"/>
      <c r="H8" s="25"/>
      <c r="I8" s="25"/>
      <c r="J8" s="25"/>
      <c r="K8" s="25"/>
      <c r="L8" s="25"/>
      <c r="M8" s="25"/>
      <c r="N8" s="25"/>
      <c r="O8" s="25"/>
      <c r="AH8" s="19"/>
      <c r="AI8" s="19"/>
      <c r="AJ8" s="19"/>
      <c r="AK8" s="6"/>
      <c r="AL8" s="15"/>
      <c r="AM8" s="6"/>
      <c r="AN8" s="20"/>
      <c r="AO8" s="5"/>
      <c r="AP8" s="21"/>
      <c r="AQ8" s="21"/>
      <c r="AR8" s="21"/>
      <c r="AS8" s="22"/>
      <c r="AT8" s="22"/>
      <c r="AU8" s="6"/>
      <c r="AV8" s="21"/>
      <c r="AW8" s="21"/>
      <c r="AX8" s="23"/>
      <c r="AY8" s="6"/>
      <c r="AZ8" s="6" t="s">
        <v>25</v>
      </c>
      <c r="BA8" s="6"/>
      <c r="BB8" s="6"/>
      <c r="BC8" s="347">
        <f>DAY(EOMONTH(DATE(AD2,AH2,1),0))</f>
        <v>30</v>
      </c>
      <c r="BD8" s="348"/>
      <c r="BE8" s="6" t="s">
        <v>24</v>
      </c>
      <c r="BF8" s="6"/>
      <c r="BG8" s="6"/>
      <c r="BK8" s="9"/>
      <c r="BL8" s="9"/>
      <c r="BM8" s="9"/>
    </row>
    <row r="9" spans="2:65" s="8" customFormat="1" ht="4.5" customHeight="1" x14ac:dyDescent="0.4">
      <c r="B9" s="26"/>
      <c r="C9" s="21"/>
      <c r="D9" s="21"/>
      <c r="E9" s="21"/>
      <c r="F9" s="21"/>
      <c r="G9" s="21"/>
      <c r="H9" s="21"/>
      <c r="I9" s="21"/>
      <c r="J9" s="21"/>
      <c r="K9" s="21"/>
      <c r="L9" s="21"/>
      <c r="M9" s="21"/>
      <c r="N9" s="21"/>
      <c r="O9" s="21"/>
      <c r="AH9" s="24"/>
      <c r="AI9" s="6"/>
      <c r="AJ9" s="6"/>
      <c r="AK9" s="19"/>
      <c r="AL9" s="6"/>
      <c r="AM9" s="6"/>
      <c r="AN9" s="6"/>
      <c r="AO9" s="6"/>
      <c r="AP9" s="6"/>
      <c r="AQ9" s="6"/>
      <c r="AR9" s="24"/>
      <c r="AS9" s="24"/>
      <c r="AT9" s="24"/>
      <c r="AU9" s="6"/>
      <c r="AV9" s="6"/>
      <c r="AW9" s="6"/>
      <c r="AX9" s="6"/>
      <c r="AY9" s="6"/>
      <c r="AZ9" s="6"/>
      <c r="BA9" s="6"/>
      <c r="BB9" s="6"/>
      <c r="BC9" s="6"/>
      <c r="BD9" s="6"/>
      <c r="BE9" s="6"/>
      <c r="BF9" s="6"/>
      <c r="BG9" s="6"/>
      <c r="BK9" s="9"/>
      <c r="BL9" s="9"/>
      <c r="BM9" s="9"/>
    </row>
    <row r="10" spans="2:65" s="8" customFormat="1" ht="21" customHeight="1" x14ac:dyDescent="0.4">
      <c r="B10" s="26"/>
      <c r="C10" s="21"/>
      <c r="D10" s="21"/>
      <c r="E10" s="21"/>
      <c r="F10" s="21"/>
      <c r="G10" s="21"/>
      <c r="H10" s="21"/>
      <c r="I10" s="21"/>
      <c r="J10" s="21"/>
      <c r="K10" s="21"/>
      <c r="L10" s="21"/>
      <c r="M10" s="21"/>
      <c r="N10" s="21"/>
      <c r="O10" s="21"/>
      <c r="AH10" s="24"/>
      <c r="AI10" s="6"/>
      <c r="AJ10" s="6"/>
      <c r="AK10" s="19"/>
      <c r="AL10" s="6"/>
      <c r="AN10" s="6" t="s">
        <v>197</v>
      </c>
      <c r="AO10" s="6"/>
      <c r="AP10" s="6"/>
      <c r="AQ10" s="6"/>
      <c r="AR10" s="6"/>
      <c r="AS10" s="6"/>
      <c r="AT10" s="6"/>
      <c r="AU10" s="6"/>
      <c r="AV10" s="24"/>
      <c r="AW10" s="24"/>
      <c r="AX10" s="24"/>
      <c r="AY10" s="6"/>
      <c r="AZ10" s="6"/>
      <c r="BA10" s="15" t="s">
        <v>198</v>
      </c>
      <c r="BB10" s="6"/>
      <c r="BC10" s="345"/>
      <c r="BD10" s="346"/>
      <c r="BE10" s="2" t="s">
        <v>199</v>
      </c>
      <c r="BG10" s="6"/>
      <c r="BK10" s="9"/>
      <c r="BL10" s="9"/>
      <c r="BM10" s="9"/>
    </row>
    <row r="11" spans="2:65" s="8" customFormat="1" ht="5.0999999999999996" customHeight="1" x14ac:dyDescent="0.4">
      <c r="B11" s="26"/>
      <c r="C11" s="21"/>
      <c r="D11" s="21"/>
      <c r="E11" s="21"/>
      <c r="F11" s="21"/>
      <c r="G11" s="21"/>
      <c r="H11" s="21"/>
      <c r="I11" s="21"/>
      <c r="J11" s="21"/>
      <c r="K11" s="21"/>
      <c r="L11" s="21"/>
      <c r="M11" s="21"/>
      <c r="N11" s="21"/>
      <c r="O11" s="21"/>
      <c r="AH11" s="24"/>
      <c r="AI11" s="6"/>
      <c r="AJ11" s="6"/>
      <c r="AK11" s="19"/>
      <c r="AL11" s="6"/>
      <c r="AM11" s="6"/>
      <c r="AN11" s="6"/>
      <c r="AO11" s="6"/>
      <c r="AP11" s="6"/>
      <c r="AQ11" s="6"/>
      <c r="AR11" s="24"/>
      <c r="AS11" s="24"/>
      <c r="AT11" s="24"/>
      <c r="AU11" s="6"/>
      <c r="AV11" s="6"/>
      <c r="AW11" s="6"/>
      <c r="AX11" s="6"/>
      <c r="AY11" s="6"/>
      <c r="AZ11" s="6"/>
      <c r="BA11" s="6"/>
      <c r="BB11" s="6"/>
      <c r="BC11" s="6"/>
      <c r="BD11" s="6"/>
      <c r="BE11" s="6"/>
      <c r="BF11" s="6"/>
      <c r="BG11" s="6"/>
      <c r="BK11" s="9"/>
      <c r="BL11" s="9"/>
      <c r="BM11" s="9"/>
    </row>
    <row r="12" spans="2:65" s="8" customFormat="1" ht="21" customHeight="1" x14ac:dyDescent="0.4">
      <c r="R12" s="25"/>
      <c r="S12" s="25"/>
      <c r="T12" s="15"/>
      <c r="U12" s="591"/>
      <c r="V12" s="591"/>
      <c r="W12" s="5"/>
      <c r="AA12" s="24"/>
      <c r="AB12" s="20"/>
      <c r="AC12" s="5"/>
      <c r="AD12" s="24"/>
      <c r="AE12" s="24"/>
      <c r="AF12" s="24"/>
      <c r="AH12" s="19"/>
      <c r="AI12" s="19"/>
      <c r="AJ12" s="19"/>
      <c r="AK12" s="6"/>
      <c r="AL12" s="15"/>
      <c r="AM12" s="20"/>
      <c r="AN12" s="6"/>
      <c r="AO12" s="6"/>
      <c r="AP12" s="6"/>
      <c r="AQ12" s="6"/>
      <c r="AR12" s="6"/>
      <c r="AS12" s="5" t="s">
        <v>200</v>
      </c>
      <c r="AT12" s="6"/>
      <c r="AU12" s="6"/>
      <c r="AV12" s="6"/>
      <c r="AW12" s="6"/>
      <c r="AX12" s="6"/>
      <c r="AY12" s="6"/>
      <c r="AZ12" s="6"/>
      <c r="BA12" s="6"/>
      <c r="BB12" s="6"/>
      <c r="BC12" s="24"/>
      <c r="BD12" s="19"/>
      <c r="BE12" s="6"/>
      <c r="BF12" s="6"/>
      <c r="BG12" s="24"/>
      <c r="BH12" s="6"/>
      <c r="BK12" s="9"/>
      <c r="BL12" s="9"/>
      <c r="BM12" s="9"/>
    </row>
    <row r="13" spans="2:65" s="8" customFormat="1" ht="21" customHeight="1" x14ac:dyDescent="0.4">
      <c r="R13" s="6"/>
      <c r="S13" s="6"/>
      <c r="T13" s="6"/>
      <c r="U13" s="6"/>
      <c r="V13" s="6"/>
      <c r="AA13" s="6"/>
      <c r="AB13" s="6"/>
      <c r="AC13" s="6"/>
      <c r="AD13" s="6"/>
      <c r="AE13" s="6"/>
      <c r="AF13" s="6"/>
      <c r="AH13" s="24"/>
      <c r="AI13" s="19"/>
      <c r="AJ13" s="6"/>
      <c r="AK13" s="19"/>
      <c r="AL13" s="6"/>
      <c r="AM13" s="6"/>
      <c r="AN13" s="6"/>
      <c r="AO13" s="24"/>
      <c r="AP13" s="5"/>
      <c r="AQ13" s="24"/>
      <c r="AR13" s="24"/>
      <c r="AS13" s="5" t="s">
        <v>201</v>
      </c>
      <c r="AT13" s="6"/>
      <c r="AU13" s="6"/>
      <c r="AV13" s="6"/>
      <c r="AW13" s="6"/>
      <c r="AX13" s="6"/>
      <c r="AY13" s="6"/>
      <c r="AZ13" s="6"/>
      <c r="BA13" s="6"/>
      <c r="BB13" s="426">
        <v>0.29166666666666669</v>
      </c>
      <c r="BC13" s="427"/>
      <c r="BD13" s="428"/>
      <c r="BE13" s="23" t="s">
        <v>17</v>
      </c>
      <c r="BF13" s="426">
        <v>0.83333333333333337</v>
      </c>
      <c r="BG13" s="427"/>
      <c r="BH13" s="428"/>
      <c r="BK13" s="9"/>
      <c r="BL13" s="9"/>
      <c r="BM13" s="9"/>
    </row>
    <row r="14" spans="2:65" s="8" customFormat="1" ht="21" customHeight="1" x14ac:dyDescent="0.4">
      <c r="R14" s="1"/>
      <c r="S14" s="1"/>
      <c r="T14" s="1"/>
      <c r="U14" s="1"/>
      <c r="V14" s="1"/>
      <c r="W14" s="1"/>
      <c r="AA14" s="23"/>
      <c r="AB14" s="1"/>
      <c r="AC14" s="1"/>
      <c r="AD14" s="23"/>
      <c r="AE14" s="24"/>
      <c r="AF14" s="24"/>
      <c r="AG14" s="94"/>
      <c r="AH14" s="5"/>
      <c r="AI14" s="19"/>
      <c r="AJ14" s="6"/>
      <c r="AK14" s="19"/>
      <c r="AL14" s="6"/>
      <c r="AM14" s="6"/>
      <c r="AN14" s="6"/>
      <c r="AO14" s="23"/>
      <c r="AP14" s="25"/>
      <c r="AQ14" s="25"/>
      <c r="AR14" s="25"/>
      <c r="AS14" s="5" t="s">
        <v>202</v>
      </c>
      <c r="AT14" s="6"/>
      <c r="AU14" s="6"/>
      <c r="AV14" s="6"/>
      <c r="AW14" s="6"/>
      <c r="AX14" s="6"/>
      <c r="AY14" s="6"/>
      <c r="AZ14" s="6"/>
      <c r="BA14" s="6"/>
      <c r="BB14" s="426">
        <v>0.83333333333333337</v>
      </c>
      <c r="BC14" s="427"/>
      <c r="BD14" s="428"/>
      <c r="BE14" s="23" t="s">
        <v>17</v>
      </c>
      <c r="BF14" s="426">
        <v>0.29166666666666669</v>
      </c>
      <c r="BG14" s="427"/>
      <c r="BH14" s="428"/>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349" t="s">
        <v>19</v>
      </c>
      <c r="C16" s="336" t="s">
        <v>143</v>
      </c>
      <c r="D16" s="317"/>
      <c r="E16" s="318"/>
      <c r="F16" s="103"/>
      <c r="G16" s="209"/>
      <c r="H16" s="433" t="s">
        <v>144</v>
      </c>
      <c r="I16" s="316" t="s">
        <v>203</v>
      </c>
      <c r="J16" s="317"/>
      <c r="K16" s="317"/>
      <c r="L16" s="318"/>
      <c r="M16" s="316" t="s">
        <v>146</v>
      </c>
      <c r="N16" s="317"/>
      <c r="O16" s="318"/>
      <c r="P16" s="316" t="s">
        <v>204</v>
      </c>
      <c r="Q16" s="317"/>
      <c r="R16" s="317"/>
      <c r="S16" s="317"/>
      <c r="T16" s="337"/>
      <c r="U16" s="210"/>
      <c r="V16" s="211"/>
      <c r="W16" s="211"/>
      <c r="X16" s="211"/>
      <c r="Y16" s="211"/>
      <c r="Z16" s="211"/>
      <c r="AA16" s="211"/>
      <c r="AB16" s="211"/>
      <c r="AC16" s="211"/>
      <c r="AD16" s="211"/>
      <c r="AE16" s="211"/>
      <c r="AF16" s="211"/>
      <c r="AG16" s="211"/>
      <c r="AH16" s="211"/>
      <c r="AI16" s="212" t="s">
        <v>147</v>
      </c>
      <c r="AJ16" s="211"/>
      <c r="AK16" s="211"/>
      <c r="AL16" s="211"/>
      <c r="AM16" s="211"/>
      <c r="AN16" s="211" t="s">
        <v>205</v>
      </c>
      <c r="AO16" s="211"/>
      <c r="AP16" s="213"/>
      <c r="AQ16" s="214"/>
      <c r="AR16" s="211" t="s">
        <v>2</v>
      </c>
      <c r="AS16" s="211"/>
      <c r="AT16" s="211"/>
      <c r="AU16" s="211"/>
      <c r="AV16" s="211"/>
      <c r="AW16" s="211"/>
      <c r="AX16" s="211"/>
      <c r="AY16" s="215"/>
      <c r="AZ16" s="327" t="str">
        <f>IF(BC3="計画","(11)1～4週目の勤務時間数合計","(11)1か月の勤務時間数　合計")</f>
        <v>(11)1か月の勤務時間数　合計</v>
      </c>
      <c r="BA16" s="328"/>
      <c r="BB16" s="333" t="s">
        <v>206</v>
      </c>
      <c r="BC16" s="328"/>
      <c r="BD16" s="336" t="s">
        <v>207</v>
      </c>
      <c r="BE16" s="317"/>
      <c r="BF16" s="317"/>
      <c r="BG16" s="317"/>
      <c r="BH16" s="337"/>
    </row>
    <row r="17" spans="2:60" ht="20.25" customHeight="1" x14ac:dyDescent="0.4">
      <c r="B17" s="350"/>
      <c r="C17" s="338"/>
      <c r="D17" s="320"/>
      <c r="E17" s="321"/>
      <c r="F17" s="104"/>
      <c r="G17" s="216"/>
      <c r="H17" s="434"/>
      <c r="I17" s="319"/>
      <c r="J17" s="320"/>
      <c r="K17" s="320"/>
      <c r="L17" s="321"/>
      <c r="M17" s="319"/>
      <c r="N17" s="320"/>
      <c r="O17" s="321"/>
      <c r="P17" s="319"/>
      <c r="Q17" s="320"/>
      <c r="R17" s="320"/>
      <c r="S17" s="320"/>
      <c r="T17" s="339"/>
      <c r="U17" s="342" t="s">
        <v>11</v>
      </c>
      <c r="V17" s="342"/>
      <c r="W17" s="342"/>
      <c r="X17" s="342"/>
      <c r="Y17" s="342"/>
      <c r="Z17" s="342"/>
      <c r="AA17" s="343"/>
      <c r="AB17" s="344" t="s">
        <v>12</v>
      </c>
      <c r="AC17" s="342"/>
      <c r="AD17" s="342"/>
      <c r="AE17" s="342"/>
      <c r="AF17" s="342"/>
      <c r="AG17" s="342"/>
      <c r="AH17" s="343"/>
      <c r="AI17" s="344" t="s">
        <v>13</v>
      </c>
      <c r="AJ17" s="342"/>
      <c r="AK17" s="342"/>
      <c r="AL17" s="342"/>
      <c r="AM17" s="342"/>
      <c r="AN17" s="342"/>
      <c r="AO17" s="343"/>
      <c r="AP17" s="344" t="s">
        <v>14</v>
      </c>
      <c r="AQ17" s="342"/>
      <c r="AR17" s="342"/>
      <c r="AS17" s="342"/>
      <c r="AT17" s="342"/>
      <c r="AU17" s="342"/>
      <c r="AV17" s="343"/>
      <c r="AW17" s="344" t="s">
        <v>15</v>
      </c>
      <c r="AX17" s="342"/>
      <c r="AY17" s="342"/>
      <c r="AZ17" s="329"/>
      <c r="BA17" s="330"/>
      <c r="BB17" s="334"/>
      <c r="BC17" s="330"/>
      <c r="BD17" s="338"/>
      <c r="BE17" s="320"/>
      <c r="BF17" s="320"/>
      <c r="BG17" s="320"/>
      <c r="BH17" s="339"/>
    </row>
    <row r="18" spans="2:60" ht="20.25" customHeight="1" x14ac:dyDescent="0.4">
      <c r="B18" s="350"/>
      <c r="C18" s="338"/>
      <c r="D18" s="320"/>
      <c r="E18" s="321"/>
      <c r="F18" s="104"/>
      <c r="G18" s="216"/>
      <c r="H18" s="434"/>
      <c r="I18" s="319"/>
      <c r="J18" s="320"/>
      <c r="K18" s="320"/>
      <c r="L18" s="321"/>
      <c r="M18" s="319"/>
      <c r="N18" s="320"/>
      <c r="O18" s="321"/>
      <c r="P18" s="319"/>
      <c r="Q18" s="320"/>
      <c r="R18" s="320"/>
      <c r="S18" s="320"/>
      <c r="T18" s="339"/>
      <c r="U18" s="80">
        <v>1</v>
      </c>
      <c r="V18" s="81">
        <v>2</v>
      </c>
      <c r="W18" s="81">
        <v>3</v>
      </c>
      <c r="X18" s="81">
        <v>4</v>
      </c>
      <c r="Y18" s="81">
        <v>5</v>
      </c>
      <c r="Z18" s="81">
        <v>6</v>
      </c>
      <c r="AA18" s="82">
        <v>7</v>
      </c>
      <c r="AB18" s="83">
        <v>8</v>
      </c>
      <c r="AC18" s="81">
        <v>9</v>
      </c>
      <c r="AD18" s="81">
        <v>10</v>
      </c>
      <c r="AE18" s="81">
        <v>11</v>
      </c>
      <c r="AF18" s="81">
        <v>12</v>
      </c>
      <c r="AG18" s="81">
        <v>13</v>
      </c>
      <c r="AH18" s="82">
        <v>14</v>
      </c>
      <c r="AI18" s="80">
        <v>15</v>
      </c>
      <c r="AJ18" s="81">
        <v>16</v>
      </c>
      <c r="AK18" s="81">
        <v>17</v>
      </c>
      <c r="AL18" s="81">
        <v>18</v>
      </c>
      <c r="AM18" s="81">
        <v>19</v>
      </c>
      <c r="AN18" s="81">
        <v>20</v>
      </c>
      <c r="AO18" s="82">
        <v>21</v>
      </c>
      <c r="AP18" s="83">
        <v>22</v>
      </c>
      <c r="AQ18" s="81">
        <v>23</v>
      </c>
      <c r="AR18" s="81">
        <v>24</v>
      </c>
      <c r="AS18" s="81">
        <v>25</v>
      </c>
      <c r="AT18" s="81">
        <v>26</v>
      </c>
      <c r="AU18" s="81">
        <v>27</v>
      </c>
      <c r="AV18" s="82">
        <v>28</v>
      </c>
      <c r="AW18" s="83" t="str">
        <f>IF($BC$3="暦月",IF(DAY(DATE($AD$2,$AH$2,29))=29,29,""),"")</f>
        <v/>
      </c>
      <c r="AX18" s="81" t="str">
        <f>IF($BC$3="暦月",IF(DAY(DATE($AD$2,$AH$2,30))=30,30,""),"")</f>
        <v/>
      </c>
      <c r="AY18" s="82" t="str">
        <f>IF($BC$3="暦月",IF(DAY(DATE($AD$2,$AH$2,31))=31,31,""),"")</f>
        <v/>
      </c>
      <c r="AZ18" s="329"/>
      <c r="BA18" s="330"/>
      <c r="BB18" s="334"/>
      <c r="BC18" s="330"/>
      <c r="BD18" s="338"/>
      <c r="BE18" s="320"/>
      <c r="BF18" s="320"/>
      <c r="BG18" s="320"/>
      <c r="BH18" s="339"/>
    </row>
    <row r="19" spans="2:60" ht="20.25" hidden="1" customHeight="1" x14ac:dyDescent="0.4">
      <c r="B19" s="350"/>
      <c r="C19" s="338"/>
      <c r="D19" s="320"/>
      <c r="E19" s="321"/>
      <c r="F19" s="104"/>
      <c r="G19" s="216"/>
      <c r="H19" s="434"/>
      <c r="I19" s="319"/>
      <c r="J19" s="320"/>
      <c r="K19" s="320"/>
      <c r="L19" s="321"/>
      <c r="M19" s="319"/>
      <c r="N19" s="320"/>
      <c r="O19" s="321"/>
      <c r="P19" s="319"/>
      <c r="Q19" s="320"/>
      <c r="R19" s="320"/>
      <c r="S19" s="320"/>
      <c r="T19" s="339"/>
      <c r="U19" s="80">
        <f>WEEKDAY(DATE($AD$2,$AH$2,1))</f>
        <v>2</v>
      </c>
      <c r="V19" s="81">
        <f>WEEKDAY(DATE($AD$2,$AH$2,2))</f>
        <v>3</v>
      </c>
      <c r="W19" s="81">
        <f>WEEKDAY(DATE($AD$2,$AH$2,3))</f>
        <v>4</v>
      </c>
      <c r="X19" s="81">
        <f>WEEKDAY(DATE($AD$2,$AH$2,4))</f>
        <v>5</v>
      </c>
      <c r="Y19" s="81">
        <f>WEEKDAY(DATE($AD$2,$AH$2,5))</f>
        <v>6</v>
      </c>
      <c r="Z19" s="81">
        <f>WEEKDAY(DATE($AD$2,$AH$2,6))</f>
        <v>7</v>
      </c>
      <c r="AA19" s="82">
        <f>WEEKDAY(DATE($AD$2,$AH$2,7))</f>
        <v>1</v>
      </c>
      <c r="AB19" s="83">
        <f>WEEKDAY(DATE($AD$2,$AH$2,8))</f>
        <v>2</v>
      </c>
      <c r="AC19" s="81">
        <f>WEEKDAY(DATE($AD$2,$AH$2,9))</f>
        <v>3</v>
      </c>
      <c r="AD19" s="81">
        <f>WEEKDAY(DATE($AD$2,$AH$2,10))</f>
        <v>4</v>
      </c>
      <c r="AE19" s="81">
        <f>WEEKDAY(DATE($AD$2,$AH$2,11))</f>
        <v>5</v>
      </c>
      <c r="AF19" s="81">
        <f>WEEKDAY(DATE($AD$2,$AH$2,12))</f>
        <v>6</v>
      </c>
      <c r="AG19" s="81">
        <f>WEEKDAY(DATE($AD$2,$AH$2,13))</f>
        <v>7</v>
      </c>
      <c r="AH19" s="82">
        <f>WEEKDAY(DATE($AD$2,$AH$2,14))</f>
        <v>1</v>
      </c>
      <c r="AI19" s="83">
        <f>WEEKDAY(DATE($AD$2,$AH$2,15))</f>
        <v>2</v>
      </c>
      <c r="AJ19" s="81">
        <f>WEEKDAY(DATE($AD$2,$AH$2,16))</f>
        <v>3</v>
      </c>
      <c r="AK19" s="81">
        <f>WEEKDAY(DATE($AD$2,$AH$2,17))</f>
        <v>4</v>
      </c>
      <c r="AL19" s="81">
        <f>WEEKDAY(DATE($AD$2,$AH$2,18))</f>
        <v>5</v>
      </c>
      <c r="AM19" s="81">
        <f>WEEKDAY(DATE($AD$2,$AH$2,19))</f>
        <v>6</v>
      </c>
      <c r="AN19" s="81">
        <f>WEEKDAY(DATE($AD$2,$AH$2,20))</f>
        <v>7</v>
      </c>
      <c r="AO19" s="82">
        <f>WEEKDAY(DATE($AD$2,$AH$2,21))</f>
        <v>1</v>
      </c>
      <c r="AP19" s="83">
        <f>WEEKDAY(DATE($AD$2,$AH$2,22))</f>
        <v>2</v>
      </c>
      <c r="AQ19" s="81">
        <f>WEEKDAY(DATE($AD$2,$AH$2,23))</f>
        <v>3</v>
      </c>
      <c r="AR19" s="81">
        <f>WEEKDAY(DATE($AD$2,$AH$2,24))</f>
        <v>4</v>
      </c>
      <c r="AS19" s="81">
        <f>WEEKDAY(DATE($AD$2,$AH$2,25))</f>
        <v>5</v>
      </c>
      <c r="AT19" s="81">
        <f>WEEKDAY(DATE($AD$2,$AH$2,26))</f>
        <v>6</v>
      </c>
      <c r="AU19" s="81">
        <f>WEEKDAY(DATE($AD$2,$AH$2,27))</f>
        <v>7</v>
      </c>
      <c r="AV19" s="82">
        <f>WEEKDAY(DATE($AD$2,$AH$2,28))</f>
        <v>1</v>
      </c>
      <c r="AW19" s="83">
        <f>IF(AW18=29,WEEKDAY(DATE($AD$2,$AH$2,29)),0)</f>
        <v>0</v>
      </c>
      <c r="AX19" s="81">
        <f>IF(AX18=30,WEEKDAY(DATE($AD$2,$AH$2,30)),0)</f>
        <v>0</v>
      </c>
      <c r="AY19" s="82">
        <f>IF(AY18=31,WEEKDAY(DATE($AD$2,$AH$2,31)),0)</f>
        <v>0</v>
      </c>
      <c r="AZ19" s="329"/>
      <c r="BA19" s="330"/>
      <c r="BB19" s="334"/>
      <c r="BC19" s="330"/>
      <c r="BD19" s="338"/>
      <c r="BE19" s="320"/>
      <c r="BF19" s="320"/>
      <c r="BG19" s="320"/>
      <c r="BH19" s="339"/>
    </row>
    <row r="20" spans="2:60" ht="20.25" customHeight="1" thickBot="1" x14ac:dyDescent="0.45">
      <c r="B20" s="351"/>
      <c r="C20" s="340"/>
      <c r="D20" s="323"/>
      <c r="E20" s="324"/>
      <c r="F20" s="105"/>
      <c r="G20" s="217"/>
      <c r="H20" s="435"/>
      <c r="I20" s="322"/>
      <c r="J20" s="323"/>
      <c r="K20" s="323"/>
      <c r="L20" s="324"/>
      <c r="M20" s="322"/>
      <c r="N20" s="323"/>
      <c r="O20" s="324"/>
      <c r="P20" s="322"/>
      <c r="Q20" s="323"/>
      <c r="R20" s="323"/>
      <c r="S20" s="323"/>
      <c r="T20" s="341"/>
      <c r="U20" s="84" t="str">
        <f>IF(U19=1,"日",IF(U19=2,"月",IF(U19=3,"火",IF(U19=4,"水",IF(U19=5,"木",IF(U19=6,"金","土"))))))</f>
        <v>月</v>
      </c>
      <c r="V20" s="85" t="str">
        <f t="shared" ref="V20:AV20" si="0">IF(V19=1,"日",IF(V19=2,"月",IF(V19=3,"火",IF(V19=4,"水",IF(V19=5,"木",IF(V19=6,"金","土"))))))</f>
        <v>火</v>
      </c>
      <c r="W20" s="85" t="str">
        <f t="shared" si="0"/>
        <v>水</v>
      </c>
      <c r="X20" s="85" t="str">
        <f t="shared" si="0"/>
        <v>木</v>
      </c>
      <c r="Y20" s="85" t="str">
        <f t="shared" si="0"/>
        <v>金</v>
      </c>
      <c r="Z20" s="85" t="str">
        <f t="shared" si="0"/>
        <v>土</v>
      </c>
      <c r="AA20" s="86" t="str">
        <f t="shared" si="0"/>
        <v>日</v>
      </c>
      <c r="AB20" s="87" t="str">
        <f>IF(AB19=1,"日",IF(AB19=2,"月",IF(AB19=3,"火",IF(AB19=4,"水",IF(AB19=5,"木",IF(AB19=6,"金","土"))))))</f>
        <v>月</v>
      </c>
      <c r="AC20" s="85" t="str">
        <f t="shared" si="0"/>
        <v>火</v>
      </c>
      <c r="AD20" s="85" t="str">
        <f t="shared" si="0"/>
        <v>水</v>
      </c>
      <c r="AE20" s="85" t="str">
        <f t="shared" si="0"/>
        <v>木</v>
      </c>
      <c r="AF20" s="85" t="str">
        <f t="shared" si="0"/>
        <v>金</v>
      </c>
      <c r="AG20" s="85" t="str">
        <f t="shared" si="0"/>
        <v>土</v>
      </c>
      <c r="AH20" s="86" t="str">
        <f t="shared" si="0"/>
        <v>日</v>
      </c>
      <c r="AI20" s="87" t="str">
        <f>IF(AI19=1,"日",IF(AI19=2,"月",IF(AI19=3,"火",IF(AI19=4,"水",IF(AI19=5,"木",IF(AI19=6,"金","土"))))))</f>
        <v>月</v>
      </c>
      <c r="AJ20" s="85" t="str">
        <f t="shared" si="0"/>
        <v>火</v>
      </c>
      <c r="AK20" s="85" t="str">
        <f t="shared" si="0"/>
        <v>水</v>
      </c>
      <c r="AL20" s="85" t="str">
        <f t="shared" si="0"/>
        <v>木</v>
      </c>
      <c r="AM20" s="85" t="str">
        <f t="shared" si="0"/>
        <v>金</v>
      </c>
      <c r="AN20" s="85" t="str">
        <f t="shared" si="0"/>
        <v>土</v>
      </c>
      <c r="AO20" s="86" t="str">
        <f t="shared" si="0"/>
        <v>日</v>
      </c>
      <c r="AP20" s="87" t="str">
        <f>IF(AP19=1,"日",IF(AP19=2,"月",IF(AP19=3,"火",IF(AP19=4,"水",IF(AP19=5,"木",IF(AP19=6,"金","土"))))))</f>
        <v>月</v>
      </c>
      <c r="AQ20" s="85" t="str">
        <f t="shared" si="0"/>
        <v>火</v>
      </c>
      <c r="AR20" s="85" t="str">
        <f t="shared" si="0"/>
        <v>水</v>
      </c>
      <c r="AS20" s="85" t="str">
        <f t="shared" si="0"/>
        <v>木</v>
      </c>
      <c r="AT20" s="85" t="str">
        <f t="shared" si="0"/>
        <v>金</v>
      </c>
      <c r="AU20" s="85" t="str">
        <f t="shared" si="0"/>
        <v>土</v>
      </c>
      <c r="AV20" s="86" t="str">
        <f t="shared" si="0"/>
        <v>日</v>
      </c>
      <c r="AW20" s="85" t="str">
        <f>IF(AW19=1,"日",IF(AW19=2,"月",IF(AW19=3,"火",IF(AW19=4,"水",IF(AW19=5,"木",IF(AW19=6,"金",IF(AW19=0,"","土")))))))</f>
        <v/>
      </c>
      <c r="AX20" s="85" t="str">
        <f>IF(AX19=1,"日",IF(AX19=2,"月",IF(AX19=3,"火",IF(AX19=4,"水",IF(AX19=5,"木",IF(AX19=6,"金",IF(AX19=0,"","土")))))))</f>
        <v/>
      </c>
      <c r="AY20" s="85" t="str">
        <f>IF(AY19=1,"日",IF(AY19=2,"月",IF(AY19=3,"火",IF(AY19=4,"水",IF(AY19=5,"木",IF(AY19=6,"金",IF(AY19=0,"","土")))))))</f>
        <v/>
      </c>
      <c r="AZ20" s="331"/>
      <c r="BA20" s="332"/>
      <c r="BB20" s="335"/>
      <c r="BC20" s="332"/>
      <c r="BD20" s="340"/>
      <c r="BE20" s="323"/>
      <c r="BF20" s="323"/>
      <c r="BG20" s="323"/>
      <c r="BH20" s="341"/>
    </row>
    <row r="21" spans="2:60" ht="20.25" customHeight="1" x14ac:dyDescent="0.4">
      <c r="B21" s="218"/>
      <c r="C21" s="398"/>
      <c r="D21" s="403"/>
      <c r="E21" s="399"/>
      <c r="F21" s="133"/>
      <c r="G21" s="132"/>
      <c r="H21" s="452"/>
      <c r="I21" s="400"/>
      <c r="J21" s="608"/>
      <c r="K21" s="608"/>
      <c r="L21" s="401"/>
      <c r="M21" s="609"/>
      <c r="N21" s="610"/>
      <c r="O21" s="611"/>
      <c r="P21" s="219" t="s">
        <v>18</v>
      </c>
      <c r="Q21" s="220"/>
      <c r="R21" s="220"/>
      <c r="S21" s="221"/>
      <c r="T21" s="222"/>
      <c r="U21" s="223"/>
      <c r="V21" s="223"/>
      <c r="W21" s="223"/>
      <c r="X21" s="223"/>
      <c r="Y21" s="223"/>
      <c r="Z21" s="223"/>
      <c r="AA21" s="224"/>
      <c r="AB21" s="225"/>
      <c r="AC21" s="223"/>
      <c r="AD21" s="223"/>
      <c r="AE21" s="223"/>
      <c r="AF21" s="223"/>
      <c r="AG21" s="223"/>
      <c r="AH21" s="224"/>
      <c r="AI21" s="225"/>
      <c r="AJ21" s="223"/>
      <c r="AK21" s="223"/>
      <c r="AL21" s="223"/>
      <c r="AM21" s="223"/>
      <c r="AN21" s="223"/>
      <c r="AO21" s="224"/>
      <c r="AP21" s="225"/>
      <c r="AQ21" s="223"/>
      <c r="AR21" s="223"/>
      <c r="AS21" s="223"/>
      <c r="AT21" s="223"/>
      <c r="AU21" s="223"/>
      <c r="AV21" s="224"/>
      <c r="AW21" s="225"/>
      <c r="AX21" s="223"/>
      <c r="AY21" s="223"/>
      <c r="AZ21" s="612"/>
      <c r="BA21" s="613"/>
      <c r="BB21" s="618"/>
      <c r="BC21" s="613"/>
      <c r="BD21" s="395"/>
      <c r="BE21" s="396"/>
      <c r="BF21" s="396"/>
      <c r="BG21" s="396"/>
      <c r="BH21" s="397"/>
    </row>
    <row r="22" spans="2:60" ht="20.25" customHeight="1" x14ac:dyDescent="0.4">
      <c r="B22" s="226">
        <v>1</v>
      </c>
      <c r="C22" s="378"/>
      <c r="D22" s="387"/>
      <c r="E22" s="379"/>
      <c r="F22" s="127">
        <f>C21</f>
        <v>0</v>
      </c>
      <c r="G22" s="125"/>
      <c r="H22" s="453"/>
      <c r="I22" s="382"/>
      <c r="J22" s="593"/>
      <c r="K22" s="593"/>
      <c r="L22" s="383"/>
      <c r="M22" s="600"/>
      <c r="N22" s="601"/>
      <c r="O22" s="602"/>
      <c r="P22" s="227" t="s">
        <v>208</v>
      </c>
      <c r="Q22" s="228"/>
      <c r="R22" s="228"/>
      <c r="S22" s="229"/>
      <c r="T22" s="230"/>
      <c r="U22" s="145" t="str">
        <f>IF(U21="","",VLOOKUP(U21,'シフト記号表（勤務時間帯） (2)'!$D$6:$X$47,21,FALSE))</f>
        <v/>
      </c>
      <c r="V22" s="146" t="str">
        <f>IF(V21="","",VLOOKUP(V21,'シフト記号表（勤務時間帯） (2)'!$D$6:$X$47,21,FALSE))</f>
        <v/>
      </c>
      <c r="W22" s="146" t="str">
        <f>IF(W21="","",VLOOKUP(W21,'シフト記号表（勤務時間帯） (2)'!$D$6:$X$47,21,FALSE))</f>
        <v/>
      </c>
      <c r="X22" s="146" t="str">
        <f>IF(X21="","",VLOOKUP(X21,'シフト記号表（勤務時間帯） (2)'!$D$6:$X$47,21,FALSE))</f>
        <v/>
      </c>
      <c r="Y22" s="146" t="str">
        <f>IF(Y21="","",VLOOKUP(Y21,'シフト記号表（勤務時間帯） (2)'!$D$6:$X$47,21,FALSE))</f>
        <v/>
      </c>
      <c r="Z22" s="146" t="str">
        <f>IF(Z21="","",VLOOKUP(Z21,'シフト記号表（勤務時間帯） (2)'!$D$6:$X$47,21,FALSE))</f>
        <v/>
      </c>
      <c r="AA22" s="147" t="str">
        <f>IF(AA21="","",VLOOKUP(AA21,'シフト記号表（勤務時間帯） (2)'!$D$6:$X$47,21,FALSE))</f>
        <v/>
      </c>
      <c r="AB22" s="145" t="str">
        <f>IF(AB21="","",VLOOKUP(AB21,'シフト記号表（勤務時間帯） (2)'!$D$6:$X$47,21,FALSE))</f>
        <v/>
      </c>
      <c r="AC22" s="146" t="str">
        <f>IF(AC21="","",VLOOKUP(AC21,'シフト記号表（勤務時間帯） (2)'!$D$6:$X$47,21,FALSE))</f>
        <v/>
      </c>
      <c r="AD22" s="146" t="str">
        <f>IF(AD21="","",VLOOKUP(AD21,'シフト記号表（勤務時間帯） (2)'!$D$6:$X$47,21,FALSE))</f>
        <v/>
      </c>
      <c r="AE22" s="146" t="str">
        <f>IF(AE21="","",VLOOKUP(AE21,'シフト記号表（勤務時間帯） (2)'!$D$6:$X$47,21,FALSE))</f>
        <v/>
      </c>
      <c r="AF22" s="146" t="str">
        <f>IF(AF21="","",VLOOKUP(AF21,'シフト記号表（勤務時間帯） (2)'!$D$6:$X$47,21,FALSE))</f>
        <v/>
      </c>
      <c r="AG22" s="146" t="str">
        <f>IF(AG21="","",VLOOKUP(AG21,'シフト記号表（勤務時間帯） (2)'!$D$6:$X$47,21,FALSE))</f>
        <v/>
      </c>
      <c r="AH22" s="147" t="str">
        <f>IF(AH21="","",VLOOKUP(AH21,'シフト記号表（勤務時間帯） (2)'!$D$6:$X$47,21,FALSE))</f>
        <v/>
      </c>
      <c r="AI22" s="145" t="str">
        <f>IF(AI21="","",VLOOKUP(AI21,'シフト記号表（勤務時間帯） (2)'!$D$6:$X$47,21,FALSE))</f>
        <v/>
      </c>
      <c r="AJ22" s="146" t="str">
        <f>IF(AJ21="","",VLOOKUP(AJ21,'シフト記号表（勤務時間帯） (2)'!$D$6:$X$47,21,FALSE))</f>
        <v/>
      </c>
      <c r="AK22" s="146" t="str">
        <f>IF(AK21="","",VLOOKUP(AK21,'シフト記号表（勤務時間帯） (2)'!$D$6:$X$47,21,FALSE))</f>
        <v/>
      </c>
      <c r="AL22" s="146" t="str">
        <f>IF(AL21="","",VLOOKUP(AL21,'シフト記号表（勤務時間帯） (2)'!$D$6:$X$47,21,FALSE))</f>
        <v/>
      </c>
      <c r="AM22" s="146" t="str">
        <f>IF(AM21="","",VLOOKUP(AM21,'シフト記号表（勤務時間帯） (2)'!$D$6:$X$47,21,FALSE))</f>
        <v/>
      </c>
      <c r="AN22" s="146" t="str">
        <f>IF(AN21="","",VLOOKUP(AN21,'シフト記号表（勤務時間帯） (2)'!$D$6:$X$47,21,FALSE))</f>
        <v/>
      </c>
      <c r="AO22" s="147" t="str">
        <f>IF(AO21="","",VLOOKUP(AO21,'シフト記号表（勤務時間帯） (2)'!$D$6:$X$47,21,FALSE))</f>
        <v/>
      </c>
      <c r="AP22" s="145" t="str">
        <f>IF(AP21="","",VLOOKUP(AP21,'シフト記号表（勤務時間帯） (2)'!$D$6:$X$47,21,FALSE))</f>
        <v/>
      </c>
      <c r="AQ22" s="146" t="str">
        <f>IF(AQ21="","",VLOOKUP(AQ21,'シフト記号表（勤務時間帯） (2)'!$D$6:$X$47,21,FALSE))</f>
        <v/>
      </c>
      <c r="AR22" s="146" t="str">
        <f>IF(AR21="","",VLOOKUP(AR21,'シフト記号表（勤務時間帯） (2)'!$D$6:$X$47,21,FALSE))</f>
        <v/>
      </c>
      <c r="AS22" s="146" t="str">
        <f>IF(AS21="","",VLOOKUP(AS21,'シフト記号表（勤務時間帯） (2)'!$D$6:$X$47,21,FALSE))</f>
        <v/>
      </c>
      <c r="AT22" s="146" t="str">
        <f>IF(AT21="","",VLOOKUP(AT21,'シフト記号表（勤務時間帯） (2)'!$D$6:$X$47,21,FALSE))</f>
        <v/>
      </c>
      <c r="AU22" s="146" t="str">
        <f>IF(AU21="","",VLOOKUP(AU21,'シフト記号表（勤務時間帯） (2)'!$D$6:$X$47,21,FALSE))</f>
        <v/>
      </c>
      <c r="AV22" s="147" t="str">
        <f>IF(AV21="","",VLOOKUP(AV21,'シフト記号表（勤務時間帯） (2)'!$D$6:$X$47,21,FALSE))</f>
        <v/>
      </c>
      <c r="AW22" s="145" t="str">
        <f>IF(AW21="","",VLOOKUP(AW21,'シフト記号表（勤務時間帯） (2)'!$D$6:$X$47,21,FALSE))</f>
        <v/>
      </c>
      <c r="AX22" s="146" t="str">
        <f>IF(AX21="","",VLOOKUP(AX21,'シフト記号表（勤務時間帯） (2)'!$D$6:$X$47,21,FALSE))</f>
        <v/>
      </c>
      <c r="AY22" s="146" t="str">
        <f>IF(AY21="","",VLOOKUP(AY21,'シフト記号表（勤務時間帯） (2)'!$D$6:$X$47,21,FALSE))</f>
        <v/>
      </c>
      <c r="AZ22" s="371">
        <f>IF($BC$3="４週",SUM(U22:AV22),IF($BC$3="暦月",SUM(U22:AY22),""))</f>
        <v>0</v>
      </c>
      <c r="BA22" s="372"/>
      <c r="BB22" s="373">
        <f>IF($BC$3="４週",AZ22/4,IF($BC$3="暦月",(AZ22/($BC$8/7)),""))</f>
        <v>0</v>
      </c>
      <c r="BC22" s="372"/>
      <c r="BD22" s="368"/>
      <c r="BE22" s="369"/>
      <c r="BF22" s="369"/>
      <c r="BG22" s="369"/>
      <c r="BH22" s="370"/>
    </row>
    <row r="23" spans="2:60" ht="20.25" customHeight="1" x14ac:dyDescent="0.4">
      <c r="B23" s="123"/>
      <c r="C23" s="533"/>
      <c r="D23" s="534"/>
      <c r="E23" s="535"/>
      <c r="F23" s="128"/>
      <c r="G23" s="129">
        <f>C21</f>
        <v>0</v>
      </c>
      <c r="H23" s="518"/>
      <c r="I23" s="594"/>
      <c r="J23" s="595"/>
      <c r="K23" s="595"/>
      <c r="L23" s="596"/>
      <c r="M23" s="603"/>
      <c r="N23" s="604"/>
      <c r="O23" s="605"/>
      <c r="P23" s="231" t="s">
        <v>209</v>
      </c>
      <c r="Q23" s="232"/>
      <c r="R23" s="232"/>
      <c r="S23" s="233"/>
      <c r="T23" s="234"/>
      <c r="U23" s="95" t="str">
        <f>IF(U21="","",VLOOKUP(U21,'シフト記号表（勤務時間帯） (2)'!$D$6:$Z$47,23,FALSE))</f>
        <v/>
      </c>
      <c r="V23" s="96" t="str">
        <f>IF(V21="","",VLOOKUP(V21,'シフト記号表（勤務時間帯） (2)'!$D$6:$Z$47,23,FALSE))</f>
        <v/>
      </c>
      <c r="W23" s="96" t="str">
        <f>IF(W21="","",VLOOKUP(W21,'シフト記号表（勤務時間帯） (2)'!$D$6:$Z$47,23,FALSE))</f>
        <v/>
      </c>
      <c r="X23" s="96" t="str">
        <f>IF(X21="","",VLOOKUP(X21,'シフト記号表（勤務時間帯） (2)'!$D$6:$Z$47,23,FALSE))</f>
        <v/>
      </c>
      <c r="Y23" s="96" t="str">
        <f>IF(Y21="","",VLOOKUP(Y21,'シフト記号表（勤務時間帯） (2)'!$D$6:$Z$47,23,FALSE))</f>
        <v/>
      </c>
      <c r="Z23" s="96" t="str">
        <f>IF(Z21="","",VLOOKUP(Z21,'シフト記号表（勤務時間帯） (2)'!$D$6:$Z$47,23,FALSE))</f>
        <v/>
      </c>
      <c r="AA23" s="97" t="str">
        <f>IF(AA21="","",VLOOKUP(AA21,'シフト記号表（勤務時間帯） (2)'!$D$6:$Z$47,23,FALSE))</f>
        <v/>
      </c>
      <c r="AB23" s="95" t="str">
        <f>IF(AB21="","",VLOOKUP(AB21,'シフト記号表（勤務時間帯） (2)'!$D$6:$Z$47,23,FALSE))</f>
        <v/>
      </c>
      <c r="AC23" s="96" t="str">
        <f>IF(AC21="","",VLOOKUP(AC21,'シフト記号表（勤務時間帯） (2)'!$D$6:$Z$47,23,FALSE))</f>
        <v/>
      </c>
      <c r="AD23" s="96" t="str">
        <f>IF(AD21="","",VLOOKUP(AD21,'シフト記号表（勤務時間帯） (2)'!$D$6:$Z$47,23,FALSE))</f>
        <v/>
      </c>
      <c r="AE23" s="96" t="str">
        <f>IF(AE21="","",VLOOKUP(AE21,'シフト記号表（勤務時間帯） (2)'!$D$6:$Z$47,23,FALSE))</f>
        <v/>
      </c>
      <c r="AF23" s="96" t="str">
        <f>IF(AF21="","",VLOOKUP(AF21,'シフト記号表（勤務時間帯） (2)'!$D$6:$Z$47,23,FALSE))</f>
        <v/>
      </c>
      <c r="AG23" s="96" t="str">
        <f>IF(AG21="","",VLOOKUP(AG21,'シフト記号表（勤務時間帯） (2)'!$D$6:$Z$47,23,FALSE))</f>
        <v/>
      </c>
      <c r="AH23" s="97" t="str">
        <f>IF(AH21="","",VLOOKUP(AH21,'シフト記号表（勤務時間帯） (2)'!$D$6:$Z$47,23,FALSE))</f>
        <v/>
      </c>
      <c r="AI23" s="95" t="str">
        <f>IF(AI21="","",VLOOKUP(AI21,'シフト記号表（勤務時間帯） (2)'!$D$6:$Z$47,23,FALSE))</f>
        <v/>
      </c>
      <c r="AJ23" s="96" t="str">
        <f>IF(AJ21="","",VLOOKUP(AJ21,'シフト記号表（勤務時間帯） (2)'!$D$6:$Z$47,23,FALSE))</f>
        <v/>
      </c>
      <c r="AK23" s="96" t="str">
        <f>IF(AK21="","",VLOOKUP(AK21,'シフト記号表（勤務時間帯） (2)'!$D$6:$Z$47,23,FALSE))</f>
        <v/>
      </c>
      <c r="AL23" s="96" t="str">
        <f>IF(AL21="","",VLOOKUP(AL21,'シフト記号表（勤務時間帯） (2)'!$D$6:$Z$47,23,FALSE))</f>
        <v/>
      </c>
      <c r="AM23" s="96" t="str">
        <f>IF(AM21="","",VLOOKUP(AM21,'シフト記号表（勤務時間帯） (2)'!$D$6:$Z$47,23,FALSE))</f>
        <v/>
      </c>
      <c r="AN23" s="96" t="str">
        <f>IF(AN21="","",VLOOKUP(AN21,'シフト記号表（勤務時間帯） (2)'!$D$6:$Z$47,23,FALSE))</f>
        <v/>
      </c>
      <c r="AO23" s="97" t="str">
        <f>IF(AO21="","",VLOOKUP(AO21,'シフト記号表（勤務時間帯） (2)'!$D$6:$Z$47,23,FALSE))</f>
        <v/>
      </c>
      <c r="AP23" s="95" t="str">
        <f>IF(AP21="","",VLOOKUP(AP21,'シフト記号表（勤務時間帯） (2)'!$D$6:$Z$47,23,FALSE))</f>
        <v/>
      </c>
      <c r="AQ23" s="96" t="str">
        <f>IF(AQ21="","",VLOOKUP(AQ21,'シフト記号表（勤務時間帯） (2)'!$D$6:$Z$47,23,FALSE))</f>
        <v/>
      </c>
      <c r="AR23" s="96" t="str">
        <f>IF(AR21="","",VLOOKUP(AR21,'シフト記号表（勤務時間帯） (2)'!$D$6:$Z$47,23,FALSE))</f>
        <v/>
      </c>
      <c r="AS23" s="96" t="str">
        <f>IF(AS21="","",VLOOKUP(AS21,'シフト記号表（勤務時間帯） (2)'!$D$6:$Z$47,23,FALSE))</f>
        <v/>
      </c>
      <c r="AT23" s="96" t="str">
        <f>IF(AT21="","",VLOOKUP(AT21,'シフト記号表（勤務時間帯） (2)'!$D$6:$Z$47,23,FALSE))</f>
        <v/>
      </c>
      <c r="AU23" s="96" t="str">
        <f>IF(AU21="","",VLOOKUP(AU21,'シフト記号表（勤務時間帯） (2)'!$D$6:$Z$47,23,FALSE))</f>
        <v/>
      </c>
      <c r="AV23" s="97" t="str">
        <f>IF(AV21="","",VLOOKUP(AV21,'シフト記号表（勤務時間帯） (2)'!$D$6:$Z$47,23,FALSE))</f>
        <v/>
      </c>
      <c r="AW23" s="95" t="str">
        <f>IF(AW21="","",VLOOKUP(AW21,'シフト記号表（勤務時間帯） (2)'!$D$6:$Z$47,23,FALSE))</f>
        <v/>
      </c>
      <c r="AX23" s="96" t="str">
        <f>IF(AX21="","",VLOOKUP(AX21,'シフト記号表（勤務時間帯） (2)'!$D$6:$Z$47,23,FALSE))</f>
        <v/>
      </c>
      <c r="AY23" s="96" t="str">
        <f>IF(AY21="","",VLOOKUP(AY21,'シフト記号表（勤務時間帯） (2)'!$D$6:$Z$47,23,FALSE))</f>
        <v/>
      </c>
      <c r="AZ23" s="615">
        <f>IF($BC$3="４週",SUM(U23:AV23),IF($BC$3="暦月",SUM(U23:AY23),""))</f>
        <v>0</v>
      </c>
      <c r="BA23" s="616"/>
      <c r="BB23" s="617">
        <f>IF($BC$3="４週",AZ23/4,IF($BC$3="暦月",(AZ23/($BC$8/7)),""))</f>
        <v>0</v>
      </c>
      <c r="BC23" s="616"/>
      <c r="BD23" s="497"/>
      <c r="BE23" s="498"/>
      <c r="BF23" s="498"/>
      <c r="BG23" s="498"/>
      <c r="BH23" s="499"/>
    </row>
    <row r="24" spans="2:60" ht="20.25" customHeight="1" x14ac:dyDescent="0.4">
      <c r="B24" s="235"/>
      <c r="C24" s="376"/>
      <c r="D24" s="385"/>
      <c r="E24" s="377"/>
      <c r="F24" s="126"/>
      <c r="G24" s="124"/>
      <c r="H24" s="517"/>
      <c r="I24" s="380"/>
      <c r="J24" s="592"/>
      <c r="K24" s="592"/>
      <c r="L24" s="381"/>
      <c r="M24" s="597"/>
      <c r="N24" s="598"/>
      <c r="O24" s="599"/>
      <c r="P24" s="236" t="s">
        <v>18</v>
      </c>
      <c r="Q24" s="237"/>
      <c r="R24" s="237"/>
      <c r="S24" s="238"/>
      <c r="T24" s="239"/>
      <c r="U24" s="201"/>
      <c r="V24" s="202"/>
      <c r="W24" s="202"/>
      <c r="X24" s="202"/>
      <c r="Y24" s="202"/>
      <c r="Z24" s="202"/>
      <c r="AA24" s="203"/>
      <c r="AB24" s="201"/>
      <c r="AC24" s="202"/>
      <c r="AD24" s="202"/>
      <c r="AE24" s="202"/>
      <c r="AF24" s="202"/>
      <c r="AG24" s="202"/>
      <c r="AH24" s="203"/>
      <c r="AI24" s="201"/>
      <c r="AJ24" s="202"/>
      <c r="AK24" s="202"/>
      <c r="AL24" s="202"/>
      <c r="AM24" s="202"/>
      <c r="AN24" s="202"/>
      <c r="AO24" s="203"/>
      <c r="AP24" s="201"/>
      <c r="AQ24" s="202"/>
      <c r="AR24" s="202"/>
      <c r="AS24" s="202"/>
      <c r="AT24" s="202"/>
      <c r="AU24" s="202"/>
      <c r="AV24" s="203"/>
      <c r="AW24" s="201"/>
      <c r="AX24" s="202"/>
      <c r="AY24" s="202"/>
      <c r="AZ24" s="606"/>
      <c r="BA24" s="607"/>
      <c r="BB24" s="614"/>
      <c r="BC24" s="607"/>
      <c r="BD24" s="365"/>
      <c r="BE24" s="366"/>
      <c r="BF24" s="366"/>
      <c r="BG24" s="366"/>
      <c r="BH24" s="367"/>
    </row>
    <row r="25" spans="2:60" ht="20.25" customHeight="1" x14ac:dyDescent="0.4">
      <c r="B25" s="226">
        <f>B22+1</f>
        <v>2</v>
      </c>
      <c r="C25" s="378"/>
      <c r="D25" s="387"/>
      <c r="E25" s="379"/>
      <c r="F25" s="127">
        <f>C24</f>
        <v>0</v>
      </c>
      <c r="G25" s="125"/>
      <c r="H25" s="453"/>
      <c r="I25" s="382"/>
      <c r="J25" s="593"/>
      <c r="K25" s="593"/>
      <c r="L25" s="383"/>
      <c r="M25" s="600"/>
      <c r="N25" s="601"/>
      <c r="O25" s="602"/>
      <c r="P25" s="227" t="s">
        <v>208</v>
      </c>
      <c r="Q25" s="228"/>
      <c r="R25" s="228"/>
      <c r="S25" s="229"/>
      <c r="T25" s="230"/>
      <c r="U25" s="145" t="str">
        <f>IF(U24="","",VLOOKUP(U24,'シフト記号表（勤務時間帯） (2)'!$D$6:$X$47,21,FALSE))</f>
        <v/>
      </c>
      <c r="V25" s="146" t="str">
        <f>IF(V24="","",VLOOKUP(V24,'シフト記号表（勤務時間帯） (2)'!$D$6:$X$47,21,FALSE))</f>
        <v/>
      </c>
      <c r="W25" s="146" t="str">
        <f>IF(W24="","",VLOOKUP(W24,'シフト記号表（勤務時間帯） (2)'!$D$6:$X$47,21,FALSE))</f>
        <v/>
      </c>
      <c r="X25" s="146" t="str">
        <f>IF(X24="","",VLOOKUP(X24,'シフト記号表（勤務時間帯） (2)'!$D$6:$X$47,21,FALSE))</f>
        <v/>
      </c>
      <c r="Y25" s="146" t="str">
        <f>IF(Y24="","",VLOOKUP(Y24,'シフト記号表（勤務時間帯） (2)'!$D$6:$X$47,21,FALSE))</f>
        <v/>
      </c>
      <c r="Z25" s="146" t="str">
        <f>IF(Z24="","",VLOOKUP(Z24,'シフト記号表（勤務時間帯） (2)'!$D$6:$X$47,21,FALSE))</f>
        <v/>
      </c>
      <c r="AA25" s="147" t="str">
        <f>IF(AA24="","",VLOOKUP(AA24,'シフト記号表（勤務時間帯） (2)'!$D$6:$X$47,21,FALSE))</f>
        <v/>
      </c>
      <c r="AB25" s="145" t="str">
        <f>IF(AB24="","",VLOOKUP(AB24,'シフト記号表（勤務時間帯） (2)'!$D$6:$X$47,21,FALSE))</f>
        <v/>
      </c>
      <c r="AC25" s="146" t="str">
        <f>IF(AC24="","",VLOOKUP(AC24,'シフト記号表（勤務時間帯） (2)'!$D$6:$X$47,21,FALSE))</f>
        <v/>
      </c>
      <c r="AD25" s="146" t="str">
        <f>IF(AD24="","",VLOOKUP(AD24,'シフト記号表（勤務時間帯） (2)'!$D$6:$X$47,21,FALSE))</f>
        <v/>
      </c>
      <c r="AE25" s="146" t="str">
        <f>IF(AE24="","",VLOOKUP(AE24,'シフト記号表（勤務時間帯） (2)'!$D$6:$X$47,21,FALSE))</f>
        <v/>
      </c>
      <c r="AF25" s="146" t="str">
        <f>IF(AF24="","",VLOOKUP(AF24,'シフト記号表（勤務時間帯） (2)'!$D$6:$X$47,21,FALSE))</f>
        <v/>
      </c>
      <c r="AG25" s="146" t="str">
        <f>IF(AG24="","",VLOOKUP(AG24,'シフト記号表（勤務時間帯） (2)'!$D$6:$X$47,21,FALSE))</f>
        <v/>
      </c>
      <c r="AH25" s="147" t="str">
        <f>IF(AH24="","",VLOOKUP(AH24,'シフト記号表（勤務時間帯） (2)'!$D$6:$X$47,21,FALSE))</f>
        <v/>
      </c>
      <c r="AI25" s="145" t="str">
        <f>IF(AI24="","",VLOOKUP(AI24,'シフト記号表（勤務時間帯） (2)'!$D$6:$X$47,21,FALSE))</f>
        <v/>
      </c>
      <c r="AJ25" s="146" t="str">
        <f>IF(AJ24="","",VLOOKUP(AJ24,'シフト記号表（勤務時間帯） (2)'!$D$6:$X$47,21,FALSE))</f>
        <v/>
      </c>
      <c r="AK25" s="146" t="str">
        <f>IF(AK24="","",VLOOKUP(AK24,'シフト記号表（勤務時間帯） (2)'!$D$6:$X$47,21,FALSE))</f>
        <v/>
      </c>
      <c r="AL25" s="146" t="str">
        <f>IF(AL24="","",VLOOKUP(AL24,'シフト記号表（勤務時間帯） (2)'!$D$6:$X$47,21,FALSE))</f>
        <v/>
      </c>
      <c r="AM25" s="146" t="str">
        <f>IF(AM24="","",VLOOKUP(AM24,'シフト記号表（勤務時間帯） (2)'!$D$6:$X$47,21,FALSE))</f>
        <v/>
      </c>
      <c r="AN25" s="146" t="str">
        <f>IF(AN24="","",VLOOKUP(AN24,'シフト記号表（勤務時間帯） (2)'!$D$6:$X$47,21,FALSE))</f>
        <v/>
      </c>
      <c r="AO25" s="147" t="str">
        <f>IF(AO24="","",VLOOKUP(AO24,'シフト記号表（勤務時間帯） (2)'!$D$6:$X$47,21,FALSE))</f>
        <v/>
      </c>
      <c r="AP25" s="145" t="str">
        <f>IF(AP24="","",VLOOKUP(AP24,'シフト記号表（勤務時間帯） (2)'!$D$6:$X$47,21,FALSE))</f>
        <v/>
      </c>
      <c r="AQ25" s="146" t="str">
        <f>IF(AQ24="","",VLOOKUP(AQ24,'シフト記号表（勤務時間帯） (2)'!$D$6:$X$47,21,FALSE))</f>
        <v/>
      </c>
      <c r="AR25" s="146" t="str">
        <f>IF(AR24="","",VLOOKUP(AR24,'シフト記号表（勤務時間帯） (2)'!$D$6:$X$47,21,FALSE))</f>
        <v/>
      </c>
      <c r="AS25" s="146" t="str">
        <f>IF(AS24="","",VLOOKUP(AS24,'シフト記号表（勤務時間帯） (2)'!$D$6:$X$47,21,FALSE))</f>
        <v/>
      </c>
      <c r="AT25" s="146" t="str">
        <f>IF(AT24="","",VLOOKUP(AT24,'シフト記号表（勤務時間帯） (2)'!$D$6:$X$47,21,FALSE))</f>
        <v/>
      </c>
      <c r="AU25" s="146" t="str">
        <f>IF(AU24="","",VLOOKUP(AU24,'シフト記号表（勤務時間帯） (2)'!$D$6:$X$47,21,FALSE))</f>
        <v/>
      </c>
      <c r="AV25" s="147" t="str">
        <f>IF(AV24="","",VLOOKUP(AV24,'シフト記号表（勤務時間帯） (2)'!$D$6:$X$47,21,FALSE))</f>
        <v/>
      </c>
      <c r="AW25" s="145" t="str">
        <f>IF(AW24="","",VLOOKUP(AW24,'シフト記号表（勤務時間帯） (2)'!$D$6:$X$47,21,FALSE))</f>
        <v/>
      </c>
      <c r="AX25" s="146" t="str">
        <f>IF(AX24="","",VLOOKUP(AX24,'シフト記号表（勤務時間帯） (2)'!$D$6:$X$47,21,FALSE))</f>
        <v/>
      </c>
      <c r="AY25" s="146" t="str">
        <f>IF(AY24="","",VLOOKUP(AY24,'シフト記号表（勤務時間帯） (2)'!$D$6:$X$47,21,FALSE))</f>
        <v/>
      </c>
      <c r="AZ25" s="371">
        <f>IF($BC$3="４週",SUM(U25:AV25),IF($BC$3="暦月",SUM(U25:AY25),""))</f>
        <v>0</v>
      </c>
      <c r="BA25" s="372"/>
      <c r="BB25" s="373">
        <f>IF($BC$3="４週",AZ25/4,IF($BC$3="暦月",(AZ25/($BC$8/7)),""))</f>
        <v>0</v>
      </c>
      <c r="BC25" s="372"/>
      <c r="BD25" s="368"/>
      <c r="BE25" s="369"/>
      <c r="BF25" s="369"/>
      <c r="BG25" s="369"/>
      <c r="BH25" s="370"/>
    </row>
    <row r="26" spans="2:60" ht="20.25" customHeight="1" x14ac:dyDescent="0.4">
      <c r="B26" s="123"/>
      <c r="C26" s="533"/>
      <c r="D26" s="534"/>
      <c r="E26" s="535"/>
      <c r="F26" s="128"/>
      <c r="G26" s="129">
        <f>C24</f>
        <v>0</v>
      </c>
      <c r="H26" s="518"/>
      <c r="I26" s="594"/>
      <c r="J26" s="595"/>
      <c r="K26" s="595"/>
      <c r="L26" s="596"/>
      <c r="M26" s="603"/>
      <c r="N26" s="604"/>
      <c r="O26" s="605"/>
      <c r="P26" s="231" t="s">
        <v>209</v>
      </c>
      <c r="Q26" s="232"/>
      <c r="R26" s="232"/>
      <c r="S26" s="233"/>
      <c r="T26" s="234"/>
      <c r="U26" s="95" t="str">
        <f>IF(U24="","",VLOOKUP(U24,'シフト記号表（勤務時間帯） (2)'!$D$6:$Z$47,23,FALSE))</f>
        <v/>
      </c>
      <c r="V26" s="96" t="str">
        <f>IF(V24="","",VLOOKUP(V24,'シフト記号表（勤務時間帯） (2)'!$D$6:$Z$47,23,FALSE))</f>
        <v/>
      </c>
      <c r="W26" s="96" t="str">
        <f>IF(W24="","",VLOOKUP(W24,'シフト記号表（勤務時間帯） (2)'!$D$6:$Z$47,23,FALSE))</f>
        <v/>
      </c>
      <c r="X26" s="96" t="str">
        <f>IF(X24="","",VLOOKUP(X24,'シフト記号表（勤務時間帯） (2)'!$D$6:$Z$47,23,FALSE))</f>
        <v/>
      </c>
      <c r="Y26" s="96" t="str">
        <f>IF(Y24="","",VLOOKUP(Y24,'シフト記号表（勤務時間帯） (2)'!$D$6:$Z$47,23,FALSE))</f>
        <v/>
      </c>
      <c r="Z26" s="96" t="str">
        <f>IF(Z24="","",VLOOKUP(Z24,'シフト記号表（勤務時間帯） (2)'!$D$6:$Z$47,23,FALSE))</f>
        <v/>
      </c>
      <c r="AA26" s="97" t="str">
        <f>IF(AA24="","",VLOOKUP(AA24,'シフト記号表（勤務時間帯） (2)'!$D$6:$Z$47,23,FALSE))</f>
        <v/>
      </c>
      <c r="AB26" s="95" t="str">
        <f>IF(AB24="","",VLOOKUP(AB24,'シフト記号表（勤務時間帯） (2)'!$D$6:$Z$47,23,FALSE))</f>
        <v/>
      </c>
      <c r="AC26" s="96" t="str">
        <f>IF(AC24="","",VLOOKUP(AC24,'シフト記号表（勤務時間帯） (2)'!$D$6:$Z$47,23,FALSE))</f>
        <v/>
      </c>
      <c r="AD26" s="96" t="str">
        <f>IF(AD24="","",VLOOKUP(AD24,'シフト記号表（勤務時間帯） (2)'!$D$6:$Z$47,23,FALSE))</f>
        <v/>
      </c>
      <c r="AE26" s="96" t="str">
        <f>IF(AE24="","",VLOOKUP(AE24,'シフト記号表（勤務時間帯） (2)'!$D$6:$Z$47,23,FALSE))</f>
        <v/>
      </c>
      <c r="AF26" s="96" t="str">
        <f>IF(AF24="","",VLOOKUP(AF24,'シフト記号表（勤務時間帯） (2)'!$D$6:$Z$47,23,FALSE))</f>
        <v/>
      </c>
      <c r="AG26" s="96" t="str">
        <f>IF(AG24="","",VLOOKUP(AG24,'シフト記号表（勤務時間帯） (2)'!$D$6:$Z$47,23,FALSE))</f>
        <v/>
      </c>
      <c r="AH26" s="97" t="str">
        <f>IF(AH24="","",VLOOKUP(AH24,'シフト記号表（勤務時間帯） (2)'!$D$6:$Z$47,23,FALSE))</f>
        <v/>
      </c>
      <c r="AI26" s="95" t="str">
        <f>IF(AI24="","",VLOOKUP(AI24,'シフト記号表（勤務時間帯） (2)'!$D$6:$Z$47,23,FALSE))</f>
        <v/>
      </c>
      <c r="AJ26" s="96" t="str">
        <f>IF(AJ24="","",VLOOKUP(AJ24,'シフト記号表（勤務時間帯） (2)'!$D$6:$Z$47,23,FALSE))</f>
        <v/>
      </c>
      <c r="AK26" s="96" t="str">
        <f>IF(AK24="","",VLOOKUP(AK24,'シフト記号表（勤務時間帯） (2)'!$D$6:$Z$47,23,FALSE))</f>
        <v/>
      </c>
      <c r="AL26" s="96" t="str">
        <f>IF(AL24="","",VLOOKUP(AL24,'シフト記号表（勤務時間帯） (2)'!$D$6:$Z$47,23,FALSE))</f>
        <v/>
      </c>
      <c r="AM26" s="96" t="str">
        <f>IF(AM24="","",VLOOKUP(AM24,'シフト記号表（勤務時間帯） (2)'!$D$6:$Z$47,23,FALSE))</f>
        <v/>
      </c>
      <c r="AN26" s="96" t="str">
        <f>IF(AN24="","",VLOOKUP(AN24,'シフト記号表（勤務時間帯） (2)'!$D$6:$Z$47,23,FALSE))</f>
        <v/>
      </c>
      <c r="AO26" s="97" t="str">
        <f>IF(AO24="","",VLOOKUP(AO24,'シフト記号表（勤務時間帯） (2)'!$D$6:$Z$47,23,FALSE))</f>
        <v/>
      </c>
      <c r="AP26" s="95" t="str">
        <f>IF(AP24="","",VLOOKUP(AP24,'シフト記号表（勤務時間帯） (2)'!$D$6:$Z$47,23,FALSE))</f>
        <v/>
      </c>
      <c r="AQ26" s="96" t="str">
        <f>IF(AQ24="","",VLOOKUP(AQ24,'シフト記号表（勤務時間帯） (2)'!$D$6:$Z$47,23,FALSE))</f>
        <v/>
      </c>
      <c r="AR26" s="96" t="str">
        <f>IF(AR24="","",VLOOKUP(AR24,'シフト記号表（勤務時間帯） (2)'!$D$6:$Z$47,23,FALSE))</f>
        <v/>
      </c>
      <c r="AS26" s="96" t="str">
        <f>IF(AS24="","",VLOOKUP(AS24,'シフト記号表（勤務時間帯） (2)'!$D$6:$Z$47,23,FALSE))</f>
        <v/>
      </c>
      <c r="AT26" s="96" t="str">
        <f>IF(AT24="","",VLOOKUP(AT24,'シフト記号表（勤務時間帯） (2)'!$D$6:$Z$47,23,FALSE))</f>
        <v/>
      </c>
      <c r="AU26" s="96" t="str">
        <f>IF(AU24="","",VLOOKUP(AU24,'シフト記号表（勤務時間帯） (2)'!$D$6:$Z$47,23,FALSE))</f>
        <v/>
      </c>
      <c r="AV26" s="97" t="str">
        <f>IF(AV24="","",VLOOKUP(AV24,'シフト記号表（勤務時間帯） (2)'!$D$6:$Z$47,23,FALSE))</f>
        <v/>
      </c>
      <c r="AW26" s="95" t="str">
        <f>IF(AW24="","",VLOOKUP(AW24,'シフト記号表（勤務時間帯） (2)'!$D$6:$Z$47,23,FALSE))</f>
        <v/>
      </c>
      <c r="AX26" s="96" t="str">
        <f>IF(AX24="","",VLOOKUP(AX24,'シフト記号表（勤務時間帯） (2)'!$D$6:$Z$47,23,FALSE))</f>
        <v/>
      </c>
      <c r="AY26" s="96" t="str">
        <f>IF(AY24="","",VLOOKUP(AY24,'シフト記号表（勤務時間帯） (2)'!$D$6:$Z$47,23,FALSE))</f>
        <v/>
      </c>
      <c r="AZ26" s="615">
        <f>IF($BC$3="４週",SUM(U26:AV26),IF($BC$3="暦月",SUM(U26:AY26),""))</f>
        <v>0</v>
      </c>
      <c r="BA26" s="616"/>
      <c r="BB26" s="617">
        <f>IF($BC$3="４週",AZ26/4,IF($BC$3="暦月",(AZ26/($BC$8/7)),""))</f>
        <v>0</v>
      </c>
      <c r="BC26" s="616"/>
      <c r="BD26" s="497"/>
      <c r="BE26" s="498"/>
      <c r="BF26" s="498"/>
      <c r="BG26" s="498"/>
      <c r="BH26" s="499"/>
    </row>
    <row r="27" spans="2:60" ht="20.25" customHeight="1" x14ac:dyDescent="0.4">
      <c r="B27" s="235"/>
      <c r="C27" s="376"/>
      <c r="D27" s="385"/>
      <c r="E27" s="377"/>
      <c r="F27" s="127"/>
      <c r="G27" s="125"/>
      <c r="H27" s="619"/>
      <c r="I27" s="380"/>
      <c r="J27" s="592"/>
      <c r="K27" s="592"/>
      <c r="L27" s="381"/>
      <c r="M27" s="597"/>
      <c r="N27" s="598"/>
      <c r="O27" s="599"/>
      <c r="P27" s="236" t="s">
        <v>18</v>
      </c>
      <c r="Q27" s="237"/>
      <c r="R27" s="237"/>
      <c r="S27" s="238"/>
      <c r="T27" s="239"/>
      <c r="U27" s="201"/>
      <c r="V27" s="202"/>
      <c r="W27" s="202"/>
      <c r="X27" s="202"/>
      <c r="Y27" s="202"/>
      <c r="Z27" s="202"/>
      <c r="AA27" s="203"/>
      <c r="AB27" s="201"/>
      <c r="AC27" s="202"/>
      <c r="AD27" s="202"/>
      <c r="AE27" s="202"/>
      <c r="AF27" s="202"/>
      <c r="AG27" s="202"/>
      <c r="AH27" s="203"/>
      <c r="AI27" s="201"/>
      <c r="AJ27" s="202"/>
      <c r="AK27" s="202"/>
      <c r="AL27" s="202"/>
      <c r="AM27" s="202"/>
      <c r="AN27" s="202"/>
      <c r="AO27" s="203"/>
      <c r="AP27" s="201"/>
      <c r="AQ27" s="202"/>
      <c r="AR27" s="202"/>
      <c r="AS27" s="202"/>
      <c r="AT27" s="202"/>
      <c r="AU27" s="202"/>
      <c r="AV27" s="203"/>
      <c r="AW27" s="201"/>
      <c r="AX27" s="202"/>
      <c r="AY27" s="202"/>
      <c r="AZ27" s="606"/>
      <c r="BA27" s="607"/>
      <c r="BB27" s="614"/>
      <c r="BC27" s="607"/>
      <c r="BD27" s="365"/>
      <c r="BE27" s="366"/>
      <c r="BF27" s="366"/>
      <c r="BG27" s="366"/>
      <c r="BH27" s="367"/>
    </row>
    <row r="28" spans="2:60" ht="20.25" customHeight="1" x14ac:dyDescent="0.4">
      <c r="B28" s="226">
        <f>B25+1</f>
        <v>3</v>
      </c>
      <c r="C28" s="378"/>
      <c r="D28" s="387"/>
      <c r="E28" s="379"/>
      <c r="F28" s="127">
        <f>C27</f>
        <v>0</v>
      </c>
      <c r="G28" s="125"/>
      <c r="H28" s="453"/>
      <c r="I28" s="382"/>
      <c r="J28" s="593"/>
      <c r="K28" s="593"/>
      <c r="L28" s="383"/>
      <c r="M28" s="600"/>
      <c r="N28" s="601"/>
      <c r="O28" s="602"/>
      <c r="P28" s="227" t="s">
        <v>208</v>
      </c>
      <c r="Q28" s="228"/>
      <c r="R28" s="228"/>
      <c r="S28" s="229"/>
      <c r="T28" s="230"/>
      <c r="U28" s="145" t="str">
        <f>IF(U27="","",VLOOKUP(U27,'シフト記号表（勤務時間帯） (2)'!$D$6:$X$47,21,FALSE))</f>
        <v/>
      </c>
      <c r="V28" s="146" t="str">
        <f>IF(V27="","",VLOOKUP(V27,'シフト記号表（勤務時間帯） (2)'!$D$6:$X$47,21,FALSE))</f>
        <v/>
      </c>
      <c r="W28" s="146" t="str">
        <f>IF(W27="","",VLOOKUP(W27,'シフト記号表（勤務時間帯） (2)'!$D$6:$X$47,21,FALSE))</f>
        <v/>
      </c>
      <c r="X28" s="146" t="str">
        <f>IF(X27="","",VLOOKUP(X27,'シフト記号表（勤務時間帯） (2)'!$D$6:$X$47,21,FALSE))</f>
        <v/>
      </c>
      <c r="Y28" s="146" t="str">
        <f>IF(Y27="","",VLOOKUP(Y27,'シフト記号表（勤務時間帯） (2)'!$D$6:$X$47,21,FALSE))</f>
        <v/>
      </c>
      <c r="Z28" s="146" t="str">
        <f>IF(Z27="","",VLOOKUP(Z27,'シフト記号表（勤務時間帯） (2)'!$D$6:$X$47,21,FALSE))</f>
        <v/>
      </c>
      <c r="AA28" s="147" t="str">
        <f>IF(AA27="","",VLOOKUP(AA27,'シフト記号表（勤務時間帯） (2)'!$D$6:$X$47,21,FALSE))</f>
        <v/>
      </c>
      <c r="AB28" s="145" t="str">
        <f>IF(AB27="","",VLOOKUP(AB27,'シフト記号表（勤務時間帯） (2)'!$D$6:$X$47,21,FALSE))</f>
        <v/>
      </c>
      <c r="AC28" s="146" t="str">
        <f>IF(AC27="","",VLOOKUP(AC27,'シフト記号表（勤務時間帯） (2)'!$D$6:$X$47,21,FALSE))</f>
        <v/>
      </c>
      <c r="AD28" s="146" t="str">
        <f>IF(AD27="","",VLOOKUP(AD27,'シフト記号表（勤務時間帯） (2)'!$D$6:$X$47,21,FALSE))</f>
        <v/>
      </c>
      <c r="AE28" s="146" t="str">
        <f>IF(AE27="","",VLOOKUP(AE27,'シフト記号表（勤務時間帯） (2)'!$D$6:$X$47,21,FALSE))</f>
        <v/>
      </c>
      <c r="AF28" s="146" t="str">
        <f>IF(AF27="","",VLOOKUP(AF27,'シフト記号表（勤務時間帯） (2)'!$D$6:$X$47,21,FALSE))</f>
        <v/>
      </c>
      <c r="AG28" s="146" t="str">
        <f>IF(AG27="","",VLOOKUP(AG27,'シフト記号表（勤務時間帯） (2)'!$D$6:$X$47,21,FALSE))</f>
        <v/>
      </c>
      <c r="AH28" s="147" t="str">
        <f>IF(AH27="","",VLOOKUP(AH27,'シフト記号表（勤務時間帯） (2)'!$D$6:$X$47,21,FALSE))</f>
        <v/>
      </c>
      <c r="AI28" s="145" t="str">
        <f>IF(AI27="","",VLOOKUP(AI27,'シフト記号表（勤務時間帯） (2)'!$D$6:$X$47,21,FALSE))</f>
        <v/>
      </c>
      <c r="AJ28" s="146" t="str">
        <f>IF(AJ27="","",VLOOKUP(AJ27,'シフト記号表（勤務時間帯） (2)'!$D$6:$X$47,21,FALSE))</f>
        <v/>
      </c>
      <c r="AK28" s="146" t="str">
        <f>IF(AK27="","",VLOOKUP(AK27,'シフト記号表（勤務時間帯） (2)'!$D$6:$X$47,21,FALSE))</f>
        <v/>
      </c>
      <c r="AL28" s="146" t="str">
        <f>IF(AL27="","",VLOOKUP(AL27,'シフト記号表（勤務時間帯） (2)'!$D$6:$X$47,21,FALSE))</f>
        <v/>
      </c>
      <c r="AM28" s="146" t="str">
        <f>IF(AM27="","",VLOOKUP(AM27,'シフト記号表（勤務時間帯） (2)'!$D$6:$X$47,21,FALSE))</f>
        <v/>
      </c>
      <c r="AN28" s="146" t="str">
        <f>IF(AN27="","",VLOOKUP(AN27,'シフト記号表（勤務時間帯） (2)'!$D$6:$X$47,21,FALSE))</f>
        <v/>
      </c>
      <c r="AO28" s="147" t="str">
        <f>IF(AO27="","",VLOOKUP(AO27,'シフト記号表（勤務時間帯） (2)'!$D$6:$X$47,21,FALSE))</f>
        <v/>
      </c>
      <c r="AP28" s="145" t="str">
        <f>IF(AP27="","",VLOOKUP(AP27,'シフト記号表（勤務時間帯） (2)'!$D$6:$X$47,21,FALSE))</f>
        <v/>
      </c>
      <c r="AQ28" s="146" t="str">
        <f>IF(AQ27="","",VLOOKUP(AQ27,'シフト記号表（勤務時間帯） (2)'!$D$6:$X$47,21,FALSE))</f>
        <v/>
      </c>
      <c r="AR28" s="146" t="str">
        <f>IF(AR27="","",VLOOKUP(AR27,'シフト記号表（勤務時間帯） (2)'!$D$6:$X$47,21,FALSE))</f>
        <v/>
      </c>
      <c r="AS28" s="146" t="str">
        <f>IF(AS27="","",VLOOKUP(AS27,'シフト記号表（勤務時間帯） (2)'!$D$6:$X$47,21,FALSE))</f>
        <v/>
      </c>
      <c r="AT28" s="146" t="str">
        <f>IF(AT27="","",VLOOKUP(AT27,'シフト記号表（勤務時間帯） (2)'!$D$6:$X$47,21,FALSE))</f>
        <v/>
      </c>
      <c r="AU28" s="146" t="str">
        <f>IF(AU27="","",VLOOKUP(AU27,'シフト記号表（勤務時間帯） (2)'!$D$6:$X$47,21,FALSE))</f>
        <v/>
      </c>
      <c r="AV28" s="147" t="str">
        <f>IF(AV27="","",VLOOKUP(AV27,'シフト記号表（勤務時間帯） (2)'!$D$6:$X$47,21,FALSE))</f>
        <v/>
      </c>
      <c r="AW28" s="145" t="str">
        <f>IF(AW27="","",VLOOKUP(AW27,'シフト記号表（勤務時間帯） (2)'!$D$6:$X$47,21,FALSE))</f>
        <v/>
      </c>
      <c r="AX28" s="146" t="str">
        <f>IF(AX27="","",VLOOKUP(AX27,'シフト記号表（勤務時間帯） (2)'!$D$6:$X$47,21,FALSE))</f>
        <v/>
      </c>
      <c r="AY28" s="146" t="str">
        <f>IF(AY27="","",VLOOKUP(AY27,'シフト記号表（勤務時間帯） (2)'!$D$6:$X$47,21,FALSE))</f>
        <v/>
      </c>
      <c r="AZ28" s="371">
        <f>IF($BC$3="４週",SUM(U28:AV28),IF($BC$3="暦月",SUM(U28:AY28),""))</f>
        <v>0</v>
      </c>
      <c r="BA28" s="372"/>
      <c r="BB28" s="373">
        <f>IF($BC$3="４週",AZ28/4,IF($BC$3="暦月",(AZ28/($BC$8/7)),""))</f>
        <v>0</v>
      </c>
      <c r="BC28" s="372"/>
      <c r="BD28" s="368"/>
      <c r="BE28" s="369"/>
      <c r="BF28" s="369"/>
      <c r="BG28" s="369"/>
      <c r="BH28" s="370"/>
    </row>
    <row r="29" spans="2:60" ht="20.25" customHeight="1" x14ac:dyDescent="0.4">
      <c r="B29" s="123"/>
      <c r="C29" s="533"/>
      <c r="D29" s="534"/>
      <c r="E29" s="535"/>
      <c r="F29" s="128"/>
      <c r="G29" s="129">
        <f>C27</f>
        <v>0</v>
      </c>
      <c r="H29" s="518"/>
      <c r="I29" s="594"/>
      <c r="J29" s="595"/>
      <c r="K29" s="595"/>
      <c r="L29" s="596"/>
      <c r="M29" s="603"/>
      <c r="N29" s="604"/>
      <c r="O29" s="605"/>
      <c r="P29" s="231" t="s">
        <v>209</v>
      </c>
      <c r="Q29" s="240"/>
      <c r="R29" s="240"/>
      <c r="S29" s="241"/>
      <c r="T29" s="242"/>
      <c r="U29" s="95" t="str">
        <f>IF(U27="","",VLOOKUP(U27,'シフト記号表（勤務時間帯） (2)'!$D$6:$Z$47,23,FALSE))</f>
        <v/>
      </c>
      <c r="V29" s="96" t="str">
        <f>IF(V27="","",VLOOKUP(V27,'シフト記号表（勤務時間帯） (2)'!$D$6:$Z$47,23,FALSE))</f>
        <v/>
      </c>
      <c r="W29" s="96" t="str">
        <f>IF(W27="","",VLOOKUP(W27,'シフト記号表（勤務時間帯） (2)'!$D$6:$Z$47,23,FALSE))</f>
        <v/>
      </c>
      <c r="X29" s="96" t="str">
        <f>IF(X27="","",VLOOKUP(X27,'シフト記号表（勤務時間帯） (2)'!$D$6:$Z$47,23,FALSE))</f>
        <v/>
      </c>
      <c r="Y29" s="96" t="str">
        <f>IF(Y27="","",VLOOKUP(Y27,'シフト記号表（勤務時間帯） (2)'!$D$6:$Z$47,23,FALSE))</f>
        <v/>
      </c>
      <c r="Z29" s="96" t="str">
        <f>IF(Z27="","",VLOOKUP(Z27,'シフト記号表（勤務時間帯） (2)'!$D$6:$Z$47,23,FALSE))</f>
        <v/>
      </c>
      <c r="AA29" s="97" t="str">
        <f>IF(AA27="","",VLOOKUP(AA27,'シフト記号表（勤務時間帯） (2)'!$D$6:$Z$47,23,FALSE))</f>
        <v/>
      </c>
      <c r="AB29" s="95" t="str">
        <f>IF(AB27="","",VLOOKUP(AB27,'シフト記号表（勤務時間帯） (2)'!$D$6:$Z$47,23,FALSE))</f>
        <v/>
      </c>
      <c r="AC29" s="96" t="str">
        <f>IF(AC27="","",VLOOKUP(AC27,'シフト記号表（勤務時間帯） (2)'!$D$6:$Z$47,23,FALSE))</f>
        <v/>
      </c>
      <c r="AD29" s="96" t="str">
        <f>IF(AD27="","",VLOOKUP(AD27,'シフト記号表（勤務時間帯） (2)'!$D$6:$Z$47,23,FALSE))</f>
        <v/>
      </c>
      <c r="AE29" s="96" t="str">
        <f>IF(AE27="","",VLOOKUP(AE27,'シフト記号表（勤務時間帯） (2)'!$D$6:$Z$47,23,FALSE))</f>
        <v/>
      </c>
      <c r="AF29" s="96" t="str">
        <f>IF(AF27="","",VLOOKUP(AF27,'シフト記号表（勤務時間帯） (2)'!$D$6:$Z$47,23,FALSE))</f>
        <v/>
      </c>
      <c r="AG29" s="96" t="str">
        <f>IF(AG27="","",VLOOKUP(AG27,'シフト記号表（勤務時間帯） (2)'!$D$6:$Z$47,23,FALSE))</f>
        <v/>
      </c>
      <c r="AH29" s="97" t="str">
        <f>IF(AH27="","",VLOOKUP(AH27,'シフト記号表（勤務時間帯） (2)'!$D$6:$Z$47,23,FALSE))</f>
        <v/>
      </c>
      <c r="AI29" s="95" t="str">
        <f>IF(AI27="","",VLOOKUP(AI27,'シフト記号表（勤務時間帯） (2)'!$D$6:$Z$47,23,FALSE))</f>
        <v/>
      </c>
      <c r="AJ29" s="96" t="str">
        <f>IF(AJ27="","",VLOOKUP(AJ27,'シフト記号表（勤務時間帯） (2)'!$D$6:$Z$47,23,FALSE))</f>
        <v/>
      </c>
      <c r="AK29" s="96" t="str">
        <f>IF(AK27="","",VLOOKUP(AK27,'シフト記号表（勤務時間帯） (2)'!$D$6:$Z$47,23,FALSE))</f>
        <v/>
      </c>
      <c r="AL29" s="96" t="str">
        <f>IF(AL27="","",VLOOKUP(AL27,'シフト記号表（勤務時間帯） (2)'!$D$6:$Z$47,23,FALSE))</f>
        <v/>
      </c>
      <c r="AM29" s="96" t="str">
        <f>IF(AM27="","",VLOOKUP(AM27,'シフト記号表（勤務時間帯） (2)'!$D$6:$Z$47,23,FALSE))</f>
        <v/>
      </c>
      <c r="AN29" s="96" t="str">
        <f>IF(AN27="","",VLOOKUP(AN27,'シフト記号表（勤務時間帯） (2)'!$D$6:$Z$47,23,FALSE))</f>
        <v/>
      </c>
      <c r="AO29" s="97" t="str">
        <f>IF(AO27="","",VLOOKUP(AO27,'シフト記号表（勤務時間帯） (2)'!$D$6:$Z$47,23,FALSE))</f>
        <v/>
      </c>
      <c r="AP29" s="95" t="str">
        <f>IF(AP27="","",VLOOKUP(AP27,'シフト記号表（勤務時間帯） (2)'!$D$6:$Z$47,23,FALSE))</f>
        <v/>
      </c>
      <c r="AQ29" s="96" t="str">
        <f>IF(AQ27="","",VLOOKUP(AQ27,'シフト記号表（勤務時間帯） (2)'!$D$6:$Z$47,23,FALSE))</f>
        <v/>
      </c>
      <c r="AR29" s="96" t="str">
        <f>IF(AR27="","",VLOOKUP(AR27,'シフト記号表（勤務時間帯） (2)'!$D$6:$Z$47,23,FALSE))</f>
        <v/>
      </c>
      <c r="AS29" s="96" t="str">
        <f>IF(AS27="","",VLOOKUP(AS27,'シフト記号表（勤務時間帯） (2)'!$D$6:$Z$47,23,FALSE))</f>
        <v/>
      </c>
      <c r="AT29" s="96" t="str">
        <f>IF(AT27="","",VLOOKUP(AT27,'シフト記号表（勤務時間帯） (2)'!$D$6:$Z$47,23,FALSE))</f>
        <v/>
      </c>
      <c r="AU29" s="96" t="str">
        <f>IF(AU27="","",VLOOKUP(AU27,'シフト記号表（勤務時間帯） (2)'!$D$6:$Z$47,23,FALSE))</f>
        <v/>
      </c>
      <c r="AV29" s="97" t="str">
        <f>IF(AV27="","",VLOOKUP(AV27,'シフト記号表（勤務時間帯） (2)'!$D$6:$Z$47,23,FALSE))</f>
        <v/>
      </c>
      <c r="AW29" s="95" t="str">
        <f>IF(AW27="","",VLOOKUP(AW27,'シフト記号表（勤務時間帯） (2)'!$D$6:$Z$47,23,FALSE))</f>
        <v/>
      </c>
      <c r="AX29" s="96" t="str">
        <f>IF(AX27="","",VLOOKUP(AX27,'シフト記号表（勤務時間帯） (2)'!$D$6:$Z$47,23,FALSE))</f>
        <v/>
      </c>
      <c r="AY29" s="96" t="str">
        <f>IF(AY27="","",VLOOKUP(AY27,'シフト記号表（勤務時間帯） (2)'!$D$6:$Z$47,23,FALSE))</f>
        <v/>
      </c>
      <c r="AZ29" s="615">
        <f>IF($BC$3="４週",SUM(U29:AV29),IF($BC$3="暦月",SUM(U29:AY29),""))</f>
        <v>0</v>
      </c>
      <c r="BA29" s="616"/>
      <c r="BB29" s="617">
        <f>IF($BC$3="４週",AZ29/4,IF($BC$3="暦月",(AZ29/($BC$8/7)),""))</f>
        <v>0</v>
      </c>
      <c r="BC29" s="616"/>
      <c r="BD29" s="497"/>
      <c r="BE29" s="498"/>
      <c r="BF29" s="498"/>
      <c r="BG29" s="498"/>
      <c r="BH29" s="499"/>
    </row>
    <row r="30" spans="2:60" ht="20.25" customHeight="1" x14ac:dyDescent="0.4">
      <c r="B30" s="235"/>
      <c r="C30" s="376"/>
      <c r="D30" s="385"/>
      <c r="E30" s="377"/>
      <c r="F30" s="127"/>
      <c r="G30" s="125"/>
      <c r="H30" s="619"/>
      <c r="I30" s="380"/>
      <c r="J30" s="592"/>
      <c r="K30" s="592"/>
      <c r="L30" s="381"/>
      <c r="M30" s="597"/>
      <c r="N30" s="598"/>
      <c r="O30" s="599"/>
      <c r="P30" s="236" t="s">
        <v>18</v>
      </c>
      <c r="Q30" s="237"/>
      <c r="R30" s="237"/>
      <c r="S30" s="238"/>
      <c r="T30" s="239"/>
      <c r="U30" s="201"/>
      <c r="V30" s="202"/>
      <c r="W30" s="202"/>
      <c r="X30" s="202"/>
      <c r="Y30" s="202"/>
      <c r="Z30" s="202"/>
      <c r="AA30" s="203"/>
      <c r="AB30" s="201"/>
      <c r="AC30" s="202"/>
      <c r="AD30" s="202"/>
      <c r="AE30" s="202"/>
      <c r="AF30" s="202"/>
      <c r="AG30" s="202"/>
      <c r="AH30" s="203"/>
      <c r="AI30" s="201"/>
      <c r="AJ30" s="202"/>
      <c r="AK30" s="202"/>
      <c r="AL30" s="202"/>
      <c r="AM30" s="202"/>
      <c r="AN30" s="202"/>
      <c r="AO30" s="203"/>
      <c r="AP30" s="201"/>
      <c r="AQ30" s="202"/>
      <c r="AR30" s="202"/>
      <c r="AS30" s="202"/>
      <c r="AT30" s="202"/>
      <c r="AU30" s="202"/>
      <c r="AV30" s="203"/>
      <c r="AW30" s="201"/>
      <c r="AX30" s="202"/>
      <c r="AY30" s="202"/>
      <c r="AZ30" s="606"/>
      <c r="BA30" s="607"/>
      <c r="BB30" s="614"/>
      <c r="BC30" s="607"/>
      <c r="BD30" s="365"/>
      <c r="BE30" s="366"/>
      <c r="BF30" s="366"/>
      <c r="BG30" s="366"/>
      <c r="BH30" s="367"/>
    </row>
    <row r="31" spans="2:60" ht="20.25" customHeight="1" x14ac:dyDescent="0.4">
      <c r="B31" s="226">
        <f>B28+1</f>
        <v>4</v>
      </c>
      <c r="C31" s="378"/>
      <c r="D31" s="387"/>
      <c r="E31" s="379"/>
      <c r="F31" s="127">
        <f>C30</f>
        <v>0</v>
      </c>
      <c r="G31" s="125"/>
      <c r="H31" s="453"/>
      <c r="I31" s="382"/>
      <c r="J31" s="593"/>
      <c r="K31" s="593"/>
      <c r="L31" s="383"/>
      <c r="M31" s="600"/>
      <c r="N31" s="601"/>
      <c r="O31" s="602"/>
      <c r="P31" s="227" t="s">
        <v>208</v>
      </c>
      <c r="Q31" s="228"/>
      <c r="R31" s="228"/>
      <c r="S31" s="229"/>
      <c r="T31" s="230"/>
      <c r="U31" s="145" t="str">
        <f>IF(U30="","",VLOOKUP(U30,'シフト記号表（勤務時間帯） (2)'!$D$6:$X$47,21,FALSE))</f>
        <v/>
      </c>
      <c r="V31" s="146" t="str">
        <f>IF(V30="","",VLOOKUP(V30,'シフト記号表（勤務時間帯） (2)'!$D$6:$X$47,21,FALSE))</f>
        <v/>
      </c>
      <c r="W31" s="146" t="str">
        <f>IF(W30="","",VLOOKUP(W30,'シフト記号表（勤務時間帯） (2)'!$D$6:$X$47,21,FALSE))</f>
        <v/>
      </c>
      <c r="X31" s="146" t="str">
        <f>IF(X30="","",VLOOKUP(X30,'シフト記号表（勤務時間帯） (2)'!$D$6:$X$47,21,FALSE))</f>
        <v/>
      </c>
      <c r="Y31" s="146" t="str">
        <f>IF(Y30="","",VLOOKUP(Y30,'シフト記号表（勤務時間帯） (2)'!$D$6:$X$47,21,FALSE))</f>
        <v/>
      </c>
      <c r="Z31" s="146" t="str">
        <f>IF(Z30="","",VLOOKUP(Z30,'シフト記号表（勤務時間帯） (2)'!$D$6:$X$47,21,FALSE))</f>
        <v/>
      </c>
      <c r="AA31" s="147" t="str">
        <f>IF(AA30="","",VLOOKUP(AA30,'シフト記号表（勤務時間帯） (2)'!$D$6:$X$47,21,FALSE))</f>
        <v/>
      </c>
      <c r="AB31" s="145" t="str">
        <f>IF(AB30="","",VLOOKUP(AB30,'シフト記号表（勤務時間帯） (2)'!$D$6:$X$47,21,FALSE))</f>
        <v/>
      </c>
      <c r="AC31" s="146" t="str">
        <f>IF(AC30="","",VLOOKUP(AC30,'シフト記号表（勤務時間帯） (2)'!$D$6:$X$47,21,FALSE))</f>
        <v/>
      </c>
      <c r="AD31" s="146" t="str">
        <f>IF(AD30="","",VLOOKUP(AD30,'シフト記号表（勤務時間帯） (2)'!$D$6:$X$47,21,FALSE))</f>
        <v/>
      </c>
      <c r="AE31" s="146" t="str">
        <f>IF(AE30="","",VLOOKUP(AE30,'シフト記号表（勤務時間帯） (2)'!$D$6:$X$47,21,FALSE))</f>
        <v/>
      </c>
      <c r="AF31" s="146" t="str">
        <f>IF(AF30="","",VLOOKUP(AF30,'シフト記号表（勤務時間帯） (2)'!$D$6:$X$47,21,FALSE))</f>
        <v/>
      </c>
      <c r="AG31" s="146" t="str">
        <f>IF(AG30="","",VLOOKUP(AG30,'シフト記号表（勤務時間帯） (2)'!$D$6:$X$47,21,FALSE))</f>
        <v/>
      </c>
      <c r="AH31" s="147" t="str">
        <f>IF(AH30="","",VLOOKUP(AH30,'シフト記号表（勤務時間帯） (2)'!$D$6:$X$47,21,FALSE))</f>
        <v/>
      </c>
      <c r="AI31" s="145" t="str">
        <f>IF(AI30="","",VLOOKUP(AI30,'シフト記号表（勤務時間帯） (2)'!$D$6:$X$47,21,FALSE))</f>
        <v/>
      </c>
      <c r="AJ31" s="146" t="str">
        <f>IF(AJ30="","",VLOOKUP(AJ30,'シフト記号表（勤務時間帯） (2)'!$D$6:$X$47,21,FALSE))</f>
        <v/>
      </c>
      <c r="AK31" s="146" t="str">
        <f>IF(AK30="","",VLOOKUP(AK30,'シフト記号表（勤務時間帯） (2)'!$D$6:$X$47,21,FALSE))</f>
        <v/>
      </c>
      <c r="AL31" s="146" t="str">
        <f>IF(AL30="","",VLOOKUP(AL30,'シフト記号表（勤務時間帯） (2)'!$D$6:$X$47,21,FALSE))</f>
        <v/>
      </c>
      <c r="AM31" s="146" t="str">
        <f>IF(AM30="","",VLOOKUP(AM30,'シフト記号表（勤務時間帯） (2)'!$D$6:$X$47,21,FALSE))</f>
        <v/>
      </c>
      <c r="AN31" s="146" t="str">
        <f>IF(AN30="","",VLOOKUP(AN30,'シフト記号表（勤務時間帯） (2)'!$D$6:$X$47,21,FALSE))</f>
        <v/>
      </c>
      <c r="AO31" s="147" t="str">
        <f>IF(AO30="","",VLOOKUP(AO30,'シフト記号表（勤務時間帯） (2)'!$D$6:$X$47,21,FALSE))</f>
        <v/>
      </c>
      <c r="AP31" s="145" t="str">
        <f>IF(AP30="","",VLOOKUP(AP30,'シフト記号表（勤務時間帯） (2)'!$D$6:$X$47,21,FALSE))</f>
        <v/>
      </c>
      <c r="AQ31" s="146" t="str">
        <f>IF(AQ30="","",VLOOKUP(AQ30,'シフト記号表（勤務時間帯） (2)'!$D$6:$X$47,21,FALSE))</f>
        <v/>
      </c>
      <c r="AR31" s="146" t="str">
        <f>IF(AR30="","",VLOOKUP(AR30,'シフト記号表（勤務時間帯） (2)'!$D$6:$X$47,21,FALSE))</f>
        <v/>
      </c>
      <c r="AS31" s="146" t="str">
        <f>IF(AS30="","",VLOOKUP(AS30,'シフト記号表（勤務時間帯） (2)'!$D$6:$X$47,21,FALSE))</f>
        <v/>
      </c>
      <c r="AT31" s="146" t="str">
        <f>IF(AT30="","",VLOOKUP(AT30,'シフト記号表（勤務時間帯） (2)'!$D$6:$X$47,21,FALSE))</f>
        <v/>
      </c>
      <c r="AU31" s="146" t="str">
        <f>IF(AU30="","",VLOOKUP(AU30,'シフト記号表（勤務時間帯） (2)'!$D$6:$X$47,21,FALSE))</f>
        <v/>
      </c>
      <c r="AV31" s="147" t="str">
        <f>IF(AV30="","",VLOOKUP(AV30,'シフト記号表（勤務時間帯） (2)'!$D$6:$X$47,21,FALSE))</f>
        <v/>
      </c>
      <c r="AW31" s="145" t="str">
        <f>IF(AW30="","",VLOOKUP(AW30,'シフト記号表（勤務時間帯） (2)'!$D$6:$X$47,21,FALSE))</f>
        <v/>
      </c>
      <c r="AX31" s="146" t="str">
        <f>IF(AX30="","",VLOOKUP(AX30,'シフト記号表（勤務時間帯） (2)'!$D$6:$X$47,21,FALSE))</f>
        <v/>
      </c>
      <c r="AY31" s="146" t="str">
        <f>IF(AY30="","",VLOOKUP(AY30,'シフト記号表（勤務時間帯） (2)'!$D$6:$X$47,21,FALSE))</f>
        <v/>
      </c>
      <c r="AZ31" s="371">
        <f>IF($BC$3="４週",SUM(U31:AV31),IF($BC$3="暦月",SUM(U31:AY31),""))</f>
        <v>0</v>
      </c>
      <c r="BA31" s="372"/>
      <c r="BB31" s="373">
        <f>IF($BC$3="４週",AZ31/4,IF($BC$3="暦月",(AZ31/($BC$8/7)),""))</f>
        <v>0</v>
      </c>
      <c r="BC31" s="372"/>
      <c r="BD31" s="368"/>
      <c r="BE31" s="369"/>
      <c r="BF31" s="369"/>
      <c r="BG31" s="369"/>
      <c r="BH31" s="370"/>
    </row>
    <row r="32" spans="2:60" ht="20.25" customHeight="1" x14ac:dyDescent="0.4">
      <c r="B32" s="123"/>
      <c r="C32" s="533"/>
      <c r="D32" s="534"/>
      <c r="E32" s="535"/>
      <c r="F32" s="128"/>
      <c r="G32" s="129">
        <f>C30</f>
        <v>0</v>
      </c>
      <c r="H32" s="518"/>
      <c r="I32" s="594"/>
      <c r="J32" s="595"/>
      <c r="K32" s="595"/>
      <c r="L32" s="596"/>
      <c r="M32" s="603"/>
      <c r="N32" s="604"/>
      <c r="O32" s="605"/>
      <c r="P32" s="231" t="s">
        <v>209</v>
      </c>
      <c r="Q32" s="243"/>
      <c r="R32" s="243"/>
      <c r="S32" s="233"/>
      <c r="T32" s="234"/>
      <c r="U32" s="95" t="str">
        <f>IF(U30="","",VLOOKUP(U30,'シフト記号表（勤務時間帯） (2)'!$D$6:$Z$47,23,FALSE))</f>
        <v/>
      </c>
      <c r="V32" s="96" t="str">
        <f>IF(V30="","",VLOOKUP(V30,'シフト記号表（勤務時間帯） (2)'!$D$6:$Z$47,23,FALSE))</f>
        <v/>
      </c>
      <c r="W32" s="96" t="str">
        <f>IF(W30="","",VLOOKUP(W30,'シフト記号表（勤務時間帯） (2)'!$D$6:$Z$47,23,FALSE))</f>
        <v/>
      </c>
      <c r="X32" s="96" t="str">
        <f>IF(X30="","",VLOOKUP(X30,'シフト記号表（勤務時間帯） (2)'!$D$6:$Z$47,23,FALSE))</f>
        <v/>
      </c>
      <c r="Y32" s="96" t="str">
        <f>IF(Y30="","",VLOOKUP(Y30,'シフト記号表（勤務時間帯） (2)'!$D$6:$Z$47,23,FALSE))</f>
        <v/>
      </c>
      <c r="Z32" s="96" t="str">
        <f>IF(Z30="","",VLOOKUP(Z30,'シフト記号表（勤務時間帯） (2)'!$D$6:$Z$47,23,FALSE))</f>
        <v/>
      </c>
      <c r="AA32" s="97" t="str">
        <f>IF(AA30="","",VLOOKUP(AA30,'シフト記号表（勤務時間帯） (2)'!$D$6:$Z$47,23,FALSE))</f>
        <v/>
      </c>
      <c r="AB32" s="95" t="str">
        <f>IF(AB30="","",VLOOKUP(AB30,'シフト記号表（勤務時間帯） (2)'!$D$6:$Z$47,23,FALSE))</f>
        <v/>
      </c>
      <c r="AC32" s="96" t="str">
        <f>IF(AC30="","",VLOOKUP(AC30,'シフト記号表（勤務時間帯） (2)'!$D$6:$Z$47,23,FALSE))</f>
        <v/>
      </c>
      <c r="AD32" s="96" t="str">
        <f>IF(AD30="","",VLOOKUP(AD30,'シフト記号表（勤務時間帯） (2)'!$D$6:$Z$47,23,FALSE))</f>
        <v/>
      </c>
      <c r="AE32" s="96" t="str">
        <f>IF(AE30="","",VLOOKUP(AE30,'シフト記号表（勤務時間帯） (2)'!$D$6:$Z$47,23,FALSE))</f>
        <v/>
      </c>
      <c r="AF32" s="96" t="str">
        <f>IF(AF30="","",VLOOKUP(AF30,'シフト記号表（勤務時間帯） (2)'!$D$6:$Z$47,23,FALSE))</f>
        <v/>
      </c>
      <c r="AG32" s="96" t="str">
        <f>IF(AG30="","",VLOOKUP(AG30,'シフト記号表（勤務時間帯） (2)'!$D$6:$Z$47,23,FALSE))</f>
        <v/>
      </c>
      <c r="AH32" s="97" t="str">
        <f>IF(AH30="","",VLOOKUP(AH30,'シフト記号表（勤務時間帯） (2)'!$D$6:$Z$47,23,FALSE))</f>
        <v/>
      </c>
      <c r="AI32" s="95" t="str">
        <f>IF(AI30="","",VLOOKUP(AI30,'シフト記号表（勤務時間帯） (2)'!$D$6:$Z$47,23,FALSE))</f>
        <v/>
      </c>
      <c r="AJ32" s="96" t="str">
        <f>IF(AJ30="","",VLOOKUP(AJ30,'シフト記号表（勤務時間帯） (2)'!$D$6:$Z$47,23,FALSE))</f>
        <v/>
      </c>
      <c r="AK32" s="96" t="str">
        <f>IF(AK30="","",VLOOKUP(AK30,'シフト記号表（勤務時間帯） (2)'!$D$6:$Z$47,23,FALSE))</f>
        <v/>
      </c>
      <c r="AL32" s="96" t="str">
        <f>IF(AL30="","",VLOOKUP(AL30,'シフト記号表（勤務時間帯） (2)'!$D$6:$Z$47,23,FALSE))</f>
        <v/>
      </c>
      <c r="AM32" s="96" t="str">
        <f>IF(AM30="","",VLOOKUP(AM30,'シフト記号表（勤務時間帯） (2)'!$D$6:$Z$47,23,FALSE))</f>
        <v/>
      </c>
      <c r="AN32" s="96" t="str">
        <f>IF(AN30="","",VLOOKUP(AN30,'シフト記号表（勤務時間帯） (2)'!$D$6:$Z$47,23,FALSE))</f>
        <v/>
      </c>
      <c r="AO32" s="97" t="str">
        <f>IF(AO30="","",VLOOKUP(AO30,'シフト記号表（勤務時間帯） (2)'!$D$6:$Z$47,23,FALSE))</f>
        <v/>
      </c>
      <c r="AP32" s="95" t="str">
        <f>IF(AP30="","",VLOOKUP(AP30,'シフト記号表（勤務時間帯） (2)'!$D$6:$Z$47,23,FALSE))</f>
        <v/>
      </c>
      <c r="AQ32" s="96" t="str">
        <f>IF(AQ30="","",VLOOKUP(AQ30,'シフト記号表（勤務時間帯） (2)'!$D$6:$Z$47,23,FALSE))</f>
        <v/>
      </c>
      <c r="AR32" s="96" t="str">
        <f>IF(AR30="","",VLOOKUP(AR30,'シフト記号表（勤務時間帯） (2)'!$D$6:$Z$47,23,FALSE))</f>
        <v/>
      </c>
      <c r="AS32" s="96" t="str">
        <f>IF(AS30="","",VLOOKUP(AS30,'シフト記号表（勤務時間帯） (2)'!$D$6:$Z$47,23,FALSE))</f>
        <v/>
      </c>
      <c r="AT32" s="96" t="str">
        <f>IF(AT30="","",VLOOKUP(AT30,'シフト記号表（勤務時間帯） (2)'!$D$6:$Z$47,23,FALSE))</f>
        <v/>
      </c>
      <c r="AU32" s="96" t="str">
        <f>IF(AU30="","",VLOOKUP(AU30,'シフト記号表（勤務時間帯） (2)'!$D$6:$Z$47,23,FALSE))</f>
        <v/>
      </c>
      <c r="AV32" s="97" t="str">
        <f>IF(AV30="","",VLOOKUP(AV30,'シフト記号表（勤務時間帯） (2)'!$D$6:$Z$47,23,FALSE))</f>
        <v/>
      </c>
      <c r="AW32" s="95" t="str">
        <f>IF(AW30="","",VLOOKUP(AW30,'シフト記号表（勤務時間帯） (2)'!$D$6:$Z$47,23,FALSE))</f>
        <v/>
      </c>
      <c r="AX32" s="96" t="str">
        <f>IF(AX30="","",VLOOKUP(AX30,'シフト記号表（勤務時間帯） (2)'!$D$6:$Z$47,23,FALSE))</f>
        <v/>
      </c>
      <c r="AY32" s="96" t="str">
        <f>IF(AY30="","",VLOOKUP(AY30,'シフト記号表（勤務時間帯） (2)'!$D$6:$Z$47,23,FALSE))</f>
        <v/>
      </c>
      <c r="AZ32" s="615">
        <f>IF($BC$3="４週",SUM(U32:AV32),IF($BC$3="暦月",SUM(U32:AY32),""))</f>
        <v>0</v>
      </c>
      <c r="BA32" s="616"/>
      <c r="BB32" s="617">
        <f>IF($BC$3="４週",AZ32/4,IF($BC$3="暦月",(AZ32/($BC$8/7)),""))</f>
        <v>0</v>
      </c>
      <c r="BC32" s="616"/>
      <c r="BD32" s="497"/>
      <c r="BE32" s="498"/>
      <c r="BF32" s="498"/>
      <c r="BG32" s="498"/>
      <c r="BH32" s="499"/>
    </row>
    <row r="33" spans="2:60" ht="20.25" customHeight="1" x14ac:dyDescent="0.4">
      <c r="B33" s="235"/>
      <c r="C33" s="376"/>
      <c r="D33" s="385"/>
      <c r="E33" s="377"/>
      <c r="F33" s="127"/>
      <c r="G33" s="125"/>
      <c r="H33" s="619"/>
      <c r="I33" s="380"/>
      <c r="J33" s="592"/>
      <c r="K33" s="592"/>
      <c r="L33" s="381"/>
      <c r="M33" s="597"/>
      <c r="N33" s="598"/>
      <c r="O33" s="599"/>
      <c r="P33" s="236" t="s">
        <v>18</v>
      </c>
      <c r="Q33" s="237"/>
      <c r="R33" s="237"/>
      <c r="S33" s="238"/>
      <c r="T33" s="239"/>
      <c r="U33" s="201"/>
      <c r="V33" s="202"/>
      <c r="W33" s="202"/>
      <c r="X33" s="202"/>
      <c r="Y33" s="202"/>
      <c r="Z33" s="202"/>
      <c r="AA33" s="203"/>
      <c r="AB33" s="201"/>
      <c r="AC33" s="202"/>
      <c r="AD33" s="202"/>
      <c r="AE33" s="202"/>
      <c r="AF33" s="202"/>
      <c r="AG33" s="202"/>
      <c r="AH33" s="203"/>
      <c r="AI33" s="201"/>
      <c r="AJ33" s="202"/>
      <c r="AK33" s="202"/>
      <c r="AL33" s="202"/>
      <c r="AM33" s="202"/>
      <c r="AN33" s="202"/>
      <c r="AO33" s="203"/>
      <c r="AP33" s="201"/>
      <c r="AQ33" s="202"/>
      <c r="AR33" s="202"/>
      <c r="AS33" s="202"/>
      <c r="AT33" s="202"/>
      <c r="AU33" s="202"/>
      <c r="AV33" s="203"/>
      <c r="AW33" s="201"/>
      <c r="AX33" s="202"/>
      <c r="AY33" s="202"/>
      <c r="AZ33" s="606"/>
      <c r="BA33" s="607"/>
      <c r="BB33" s="614"/>
      <c r="BC33" s="607"/>
      <c r="BD33" s="365"/>
      <c r="BE33" s="366"/>
      <c r="BF33" s="366"/>
      <c r="BG33" s="366"/>
      <c r="BH33" s="367"/>
    </row>
    <row r="34" spans="2:60" ht="20.25" customHeight="1" x14ac:dyDescent="0.4">
      <c r="B34" s="226">
        <f>B31+1</f>
        <v>5</v>
      </c>
      <c r="C34" s="378"/>
      <c r="D34" s="387"/>
      <c r="E34" s="379"/>
      <c r="F34" s="127">
        <f>C33</f>
        <v>0</v>
      </c>
      <c r="G34" s="125"/>
      <c r="H34" s="453"/>
      <c r="I34" s="382"/>
      <c r="J34" s="593"/>
      <c r="K34" s="593"/>
      <c r="L34" s="383"/>
      <c r="M34" s="600"/>
      <c r="N34" s="601"/>
      <c r="O34" s="602"/>
      <c r="P34" s="227" t="s">
        <v>208</v>
      </c>
      <c r="Q34" s="228"/>
      <c r="R34" s="228"/>
      <c r="S34" s="229"/>
      <c r="T34" s="230"/>
      <c r="U34" s="145" t="str">
        <f>IF(U33="","",VLOOKUP(U33,'シフト記号表（勤務時間帯） (2)'!$D$6:$X$47,21,FALSE))</f>
        <v/>
      </c>
      <c r="V34" s="146" t="str">
        <f>IF(V33="","",VLOOKUP(V33,'シフト記号表（勤務時間帯） (2)'!$D$6:$X$47,21,FALSE))</f>
        <v/>
      </c>
      <c r="W34" s="146" t="str">
        <f>IF(W33="","",VLOOKUP(W33,'シフト記号表（勤務時間帯） (2)'!$D$6:$X$47,21,FALSE))</f>
        <v/>
      </c>
      <c r="X34" s="146" t="str">
        <f>IF(X33="","",VLOOKUP(X33,'シフト記号表（勤務時間帯） (2)'!$D$6:$X$47,21,FALSE))</f>
        <v/>
      </c>
      <c r="Y34" s="146" t="str">
        <f>IF(Y33="","",VLOOKUP(Y33,'シフト記号表（勤務時間帯） (2)'!$D$6:$X$47,21,FALSE))</f>
        <v/>
      </c>
      <c r="Z34" s="146" t="str">
        <f>IF(Z33="","",VLOOKUP(Z33,'シフト記号表（勤務時間帯） (2)'!$D$6:$X$47,21,FALSE))</f>
        <v/>
      </c>
      <c r="AA34" s="147" t="str">
        <f>IF(AA33="","",VLOOKUP(AA33,'シフト記号表（勤務時間帯） (2)'!$D$6:$X$47,21,FALSE))</f>
        <v/>
      </c>
      <c r="AB34" s="145" t="str">
        <f>IF(AB33="","",VLOOKUP(AB33,'シフト記号表（勤務時間帯） (2)'!$D$6:$X$47,21,FALSE))</f>
        <v/>
      </c>
      <c r="AC34" s="146" t="str">
        <f>IF(AC33="","",VLOOKUP(AC33,'シフト記号表（勤務時間帯） (2)'!$D$6:$X$47,21,FALSE))</f>
        <v/>
      </c>
      <c r="AD34" s="146" t="str">
        <f>IF(AD33="","",VLOOKUP(AD33,'シフト記号表（勤務時間帯） (2)'!$D$6:$X$47,21,FALSE))</f>
        <v/>
      </c>
      <c r="AE34" s="146" t="str">
        <f>IF(AE33="","",VLOOKUP(AE33,'シフト記号表（勤務時間帯） (2)'!$D$6:$X$47,21,FALSE))</f>
        <v/>
      </c>
      <c r="AF34" s="146" t="str">
        <f>IF(AF33="","",VLOOKUP(AF33,'シフト記号表（勤務時間帯） (2)'!$D$6:$X$47,21,FALSE))</f>
        <v/>
      </c>
      <c r="AG34" s="146" t="str">
        <f>IF(AG33="","",VLOOKUP(AG33,'シフト記号表（勤務時間帯） (2)'!$D$6:$X$47,21,FALSE))</f>
        <v/>
      </c>
      <c r="AH34" s="147" t="str">
        <f>IF(AH33="","",VLOOKUP(AH33,'シフト記号表（勤務時間帯） (2)'!$D$6:$X$47,21,FALSE))</f>
        <v/>
      </c>
      <c r="AI34" s="145" t="str">
        <f>IF(AI33="","",VLOOKUP(AI33,'シフト記号表（勤務時間帯） (2)'!$D$6:$X$47,21,FALSE))</f>
        <v/>
      </c>
      <c r="AJ34" s="146" t="str">
        <f>IF(AJ33="","",VLOOKUP(AJ33,'シフト記号表（勤務時間帯） (2)'!$D$6:$X$47,21,FALSE))</f>
        <v/>
      </c>
      <c r="AK34" s="146" t="str">
        <f>IF(AK33="","",VLOOKUP(AK33,'シフト記号表（勤務時間帯） (2)'!$D$6:$X$47,21,FALSE))</f>
        <v/>
      </c>
      <c r="AL34" s="146" t="str">
        <f>IF(AL33="","",VLOOKUP(AL33,'シフト記号表（勤務時間帯） (2)'!$D$6:$X$47,21,FALSE))</f>
        <v/>
      </c>
      <c r="AM34" s="146" t="str">
        <f>IF(AM33="","",VLOOKUP(AM33,'シフト記号表（勤務時間帯） (2)'!$D$6:$X$47,21,FALSE))</f>
        <v/>
      </c>
      <c r="AN34" s="146" t="str">
        <f>IF(AN33="","",VLOOKUP(AN33,'シフト記号表（勤務時間帯） (2)'!$D$6:$X$47,21,FALSE))</f>
        <v/>
      </c>
      <c r="AO34" s="147" t="str">
        <f>IF(AO33="","",VLOOKUP(AO33,'シフト記号表（勤務時間帯） (2)'!$D$6:$X$47,21,FALSE))</f>
        <v/>
      </c>
      <c r="AP34" s="145" t="str">
        <f>IF(AP33="","",VLOOKUP(AP33,'シフト記号表（勤務時間帯） (2)'!$D$6:$X$47,21,FALSE))</f>
        <v/>
      </c>
      <c r="AQ34" s="146" t="str">
        <f>IF(AQ33="","",VLOOKUP(AQ33,'シフト記号表（勤務時間帯） (2)'!$D$6:$X$47,21,FALSE))</f>
        <v/>
      </c>
      <c r="AR34" s="146" t="str">
        <f>IF(AR33="","",VLOOKUP(AR33,'シフト記号表（勤務時間帯） (2)'!$D$6:$X$47,21,FALSE))</f>
        <v/>
      </c>
      <c r="AS34" s="146" t="str">
        <f>IF(AS33="","",VLOOKUP(AS33,'シフト記号表（勤務時間帯） (2)'!$D$6:$X$47,21,FALSE))</f>
        <v/>
      </c>
      <c r="AT34" s="146" t="str">
        <f>IF(AT33="","",VLOOKUP(AT33,'シフト記号表（勤務時間帯） (2)'!$D$6:$X$47,21,FALSE))</f>
        <v/>
      </c>
      <c r="AU34" s="146" t="str">
        <f>IF(AU33="","",VLOOKUP(AU33,'シフト記号表（勤務時間帯） (2)'!$D$6:$X$47,21,FALSE))</f>
        <v/>
      </c>
      <c r="AV34" s="147" t="str">
        <f>IF(AV33="","",VLOOKUP(AV33,'シフト記号表（勤務時間帯） (2)'!$D$6:$X$47,21,FALSE))</f>
        <v/>
      </c>
      <c r="AW34" s="145" t="str">
        <f>IF(AW33="","",VLOOKUP(AW33,'シフト記号表（勤務時間帯） (2)'!$D$6:$X$47,21,FALSE))</f>
        <v/>
      </c>
      <c r="AX34" s="146" t="str">
        <f>IF(AX33="","",VLOOKUP(AX33,'シフト記号表（勤務時間帯） (2)'!$D$6:$X$47,21,FALSE))</f>
        <v/>
      </c>
      <c r="AY34" s="146" t="str">
        <f>IF(AY33="","",VLOOKUP(AY33,'シフト記号表（勤務時間帯） (2)'!$D$6:$X$47,21,FALSE))</f>
        <v/>
      </c>
      <c r="AZ34" s="371">
        <f>IF($BC$3="４週",SUM(U34:AV34),IF($BC$3="暦月",SUM(U34:AY34),""))</f>
        <v>0</v>
      </c>
      <c r="BA34" s="372"/>
      <c r="BB34" s="373">
        <f>IF($BC$3="４週",AZ34/4,IF($BC$3="暦月",(AZ34/($BC$8/7)),""))</f>
        <v>0</v>
      </c>
      <c r="BC34" s="372"/>
      <c r="BD34" s="368"/>
      <c r="BE34" s="369"/>
      <c r="BF34" s="369"/>
      <c r="BG34" s="369"/>
      <c r="BH34" s="370"/>
    </row>
    <row r="35" spans="2:60" ht="20.25" customHeight="1" x14ac:dyDescent="0.4">
      <c r="B35" s="123"/>
      <c r="C35" s="533"/>
      <c r="D35" s="534"/>
      <c r="E35" s="535"/>
      <c r="F35" s="128"/>
      <c r="G35" s="129">
        <f>C33</f>
        <v>0</v>
      </c>
      <c r="H35" s="518"/>
      <c r="I35" s="594"/>
      <c r="J35" s="595"/>
      <c r="K35" s="595"/>
      <c r="L35" s="596"/>
      <c r="M35" s="603"/>
      <c r="N35" s="604"/>
      <c r="O35" s="605"/>
      <c r="P35" s="231" t="s">
        <v>209</v>
      </c>
      <c r="Q35" s="232"/>
      <c r="R35" s="232"/>
      <c r="S35" s="244"/>
      <c r="T35" s="245"/>
      <c r="U35" s="95" t="str">
        <f>IF(U33="","",VLOOKUP(U33,'シフト記号表（勤務時間帯） (2)'!$D$6:$Z$47,23,FALSE))</f>
        <v/>
      </c>
      <c r="V35" s="96" t="str">
        <f>IF(V33="","",VLOOKUP(V33,'シフト記号表（勤務時間帯） (2)'!$D$6:$Z$47,23,FALSE))</f>
        <v/>
      </c>
      <c r="W35" s="96" t="str">
        <f>IF(W33="","",VLOOKUP(W33,'シフト記号表（勤務時間帯） (2)'!$D$6:$Z$47,23,FALSE))</f>
        <v/>
      </c>
      <c r="X35" s="96" t="str">
        <f>IF(X33="","",VLOOKUP(X33,'シフト記号表（勤務時間帯） (2)'!$D$6:$Z$47,23,FALSE))</f>
        <v/>
      </c>
      <c r="Y35" s="96" t="str">
        <f>IF(Y33="","",VLOOKUP(Y33,'シフト記号表（勤務時間帯） (2)'!$D$6:$Z$47,23,FALSE))</f>
        <v/>
      </c>
      <c r="Z35" s="96" t="str">
        <f>IF(Z33="","",VLOOKUP(Z33,'シフト記号表（勤務時間帯） (2)'!$D$6:$Z$47,23,FALSE))</f>
        <v/>
      </c>
      <c r="AA35" s="97" t="str">
        <f>IF(AA33="","",VLOOKUP(AA33,'シフト記号表（勤務時間帯） (2)'!$D$6:$Z$47,23,FALSE))</f>
        <v/>
      </c>
      <c r="AB35" s="95" t="str">
        <f>IF(AB33="","",VLOOKUP(AB33,'シフト記号表（勤務時間帯） (2)'!$D$6:$Z$47,23,FALSE))</f>
        <v/>
      </c>
      <c r="AC35" s="96" t="str">
        <f>IF(AC33="","",VLOOKUP(AC33,'シフト記号表（勤務時間帯） (2)'!$D$6:$Z$47,23,FALSE))</f>
        <v/>
      </c>
      <c r="AD35" s="96" t="str">
        <f>IF(AD33="","",VLOOKUP(AD33,'シフト記号表（勤務時間帯） (2)'!$D$6:$Z$47,23,FALSE))</f>
        <v/>
      </c>
      <c r="AE35" s="96" t="str">
        <f>IF(AE33="","",VLOOKUP(AE33,'シフト記号表（勤務時間帯） (2)'!$D$6:$Z$47,23,FALSE))</f>
        <v/>
      </c>
      <c r="AF35" s="96" t="str">
        <f>IF(AF33="","",VLOOKUP(AF33,'シフト記号表（勤務時間帯） (2)'!$D$6:$Z$47,23,FALSE))</f>
        <v/>
      </c>
      <c r="AG35" s="96" t="str">
        <f>IF(AG33="","",VLOOKUP(AG33,'シフト記号表（勤務時間帯） (2)'!$D$6:$Z$47,23,FALSE))</f>
        <v/>
      </c>
      <c r="AH35" s="97" t="str">
        <f>IF(AH33="","",VLOOKUP(AH33,'シフト記号表（勤務時間帯） (2)'!$D$6:$Z$47,23,FALSE))</f>
        <v/>
      </c>
      <c r="AI35" s="95" t="str">
        <f>IF(AI33="","",VLOOKUP(AI33,'シフト記号表（勤務時間帯） (2)'!$D$6:$Z$47,23,FALSE))</f>
        <v/>
      </c>
      <c r="AJ35" s="96" t="str">
        <f>IF(AJ33="","",VLOOKUP(AJ33,'シフト記号表（勤務時間帯） (2)'!$D$6:$Z$47,23,FALSE))</f>
        <v/>
      </c>
      <c r="AK35" s="96" t="str">
        <f>IF(AK33="","",VLOOKUP(AK33,'シフト記号表（勤務時間帯） (2)'!$D$6:$Z$47,23,FALSE))</f>
        <v/>
      </c>
      <c r="AL35" s="96" t="str">
        <f>IF(AL33="","",VLOOKUP(AL33,'シフト記号表（勤務時間帯） (2)'!$D$6:$Z$47,23,FALSE))</f>
        <v/>
      </c>
      <c r="AM35" s="96" t="str">
        <f>IF(AM33="","",VLOOKUP(AM33,'シフト記号表（勤務時間帯） (2)'!$D$6:$Z$47,23,FALSE))</f>
        <v/>
      </c>
      <c r="AN35" s="96" t="str">
        <f>IF(AN33="","",VLOOKUP(AN33,'シフト記号表（勤務時間帯） (2)'!$D$6:$Z$47,23,FALSE))</f>
        <v/>
      </c>
      <c r="AO35" s="97" t="str">
        <f>IF(AO33="","",VLOOKUP(AO33,'シフト記号表（勤務時間帯） (2)'!$D$6:$Z$47,23,FALSE))</f>
        <v/>
      </c>
      <c r="AP35" s="95" t="str">
        <f>IF(AP33="","",VLOOKUP(AP33,'シフト記号表（勤務時間帯） (2)'!$D$6:$Z$47,23,FALSE))</f>
        <v/>
      </c>
      <c r="AQ35" s="96" t="str">
        <f>IF(AQ33="","",VLOOKUP(AQ33,'シフト記号表（勤務時間帯） (2)'!$D$6:$Z$47,23,FALSE))</f>
        <v/>
      </c>
      <c r="AR35" s="96" t="str">
        <f>IF(AR33="","",VLOOKUP(AR33,'シフト記号表（勤務時間帯） (2)'!$D$6:$Z$47,23,FALSE))</f>
        <v/>
      </c>
      <c r="AS35" s="96" t="str">
        <f>IF(AS33="","",VLOOKUP(AS33,'シフト記号表（勤務時間帯） (2)'!$D$6:$Z$47,23,FALSE))</f>
        <v/>
      </c>
      <c r="AT35" s="96" t="str">
        <f>IF(AT33="","",VLOOKUP(AT33,'シフト記号表（勤務時間帯） (2)'!$D$6:$Z$47,23,FALSE))</f>
        <v/>
      </c>
      <c r="AU35" s="96" t="str">
        <f>IF(AU33="","",VLOOKUP(AU33,'シフト記号表（勤務時間帯） (2)'!$D$6:$Z$47,23,FALSE))</f>
        <v/>
      </c>
      <c r="AV35" s="97" t="str">
        <f>IF(AV33="","",VLOOKUP(AV33,'シフト記号表（勤務時間帯） (2)'!$D$6:$Z$47,23,FALSE))</f>
        <v/>
      </c>
      <c r="AW35" s="95" t="str">
        <f>IF(AW33="","",VLOOKUP(AW33,'シフト記号表（勤務時間帯） (2)'!$D$6:$Z$47,23,FALSE))</f>
        <v/>
      </c>
      <c r="AX35" s="96" t="str">
        <f>IF(AX33="","",VLOOKUP(AX33,'シフト記号表（勤務時間帯） (2)'!$D$6:$Z$47,23,FALSE))</f>
        <v/>
      </c>
      <c r="AY35" s="96" t="str">
        <f>IF(AY33="","",VLOOKUP(AY33,'シフト記号表（勤務時間帯） (2)'!$D$6:$Z$47,23,FALSE))</f>
        <v/>
      </c>
      <c r="AZ35" s="615">
        <f>IF($BC$3="４週",SUM(U35:AV35),IF($BC$3="暦月",SUM(U35:AY35),""))</f>
        <v>0</v>
      </c>
      <c r="BA35" s="616"/>
      <c r="BB35" s="617">
        <f>IF($BC$3="４週",AZ35/4,IF($BC$3="暦月",(AZ35/($BC$8/7)),""))</f>
        <v>0</v>
      </c>
      <c r="BC35" s="616"/>
      <c r="BD35" s="497"/>
      <c r="BE35" s="498"/>
      <c r="BF35" s="498"/>
      <c r="BG35" s="498"/>
      <c r="BH35" s="499"/>
    </row>
    <row r="36" spans="2:60" ht="20.25" customHeight="1" x14ac:dyDescent="0.4">
      <c r="B36" s="235"/>
      <c r="C36" s="376"/>
      <c r="D36" s="385"/>
      <c r="E36" s="377"/>
      <c r="F36" s="127"/>
      <c r="G36" s="125"/>
      <c r="H36" s="619"/>
      <c r="I36" s="380"/>
      <c r="J36" s="592"/>
      <c r="K36" s="592"/>
      <c r="L36" s="381"/>
      <c r="M36" s="597"/>
      <c r="N36" s="598"/>
      <c r="O36" s="599"/>
      <c r="P36" s="236" t="s">
        <v>18</v>
      </c>
      <c r="Q36" s="240"/>
      <c r="R36" s="240"/>
      <c r="S36" s="241"/>
      <c r="T36" s="246"/>
      <c r="U36" s="201"/>
      <c r="V36" s="202"/>
      <c r="W36" s="202"/>
      <c r="X36" s="202"/>
      <c r="Y36" s="202"/>
      <c r="Z36" s="202"/>
      <c r="AA36" s="203"/>
      <c r="AB36" s="201"/>
      <c r="AC36" s="202"/>
      <c r="AD36" s="202"/>
      <c r="AE36" s="202"/>
      <c r="AF36" s="202"/>
      <c r="AG36" s="202"/>
      <c r="AH36" s="203"/>
      <c r="AI36" s="201"/>
      <c r="AJ36" s="202"/>
      <c r="AK36" s="202"/>
      <c r="AL36" s="202"/>
      <c r="AM36" s="202"/>
      <c r="AN36" s="202"/>
      <c r="AO36" s="203"/>
      <c r="AP36" s="201"/>
      <c r="AQ36" s="202"/>
      <c r="AR36" s="202"/>
      <c r="AS36" s="202"/>
      <c r="AT36" s="202"/>
      <c r="AU36" s="202"/>
      <c r="AV36" s="203"/>
      <c r="AW36" s="201"/>
      <c r="AX36" s="202"/>
      <c r="AY36" s="202"/>
      <c r="AZ36" s="606"/>
      <c r="BA36" s="607"/>
      <c r="BB36" s="614"/>
      <c r="BC36" s="607"/>
      <c r="BD36" s="365"/>
      <c r="BE36" s="366"/>
      <c r="BF36" s="366"/>
      <c r="BG36" s="366"/>
      <c r="BH36" s="367"/>
    </row>
    <row r="37" spans="2:60" ht="20.25" customHeight="1" x14ac:dyDescent="0.4">
      <c r="B37" s="226">
        <f>B34+1</f>
        <v>6</v>
      </c>
      <c r="C37" s="378"/>
      <c r="D37" s="387"/>
      <c r="E37" s="379"/>
      <c r="F37" s="127">
        <f>C36</f>
        <v>0</v>
      </c>
      <c r="G37" s="125"/>
      <c r="H37" s="453"/>
      <c r="I37" s="382"/>
      <c r="J37" s="593"/>
      <c r="K37" s="593"/>
      <c r="L37" s="383"/>
      <c r="M37" s="600"/>
      <c r="N37" s="601"/>
      <c r="O37" s="602"/>
      <c r="P37" s="227" t="s">
        <v>208</v>
      </c>
      <c r="Q37" s="228"/>
      <c r="R37" s="228"/>
      <c r="S37" s="229"/>
      <c r="T37" s="230"/>
      <c r="U37" s="145" t="str">
        <f>IF(U36="","",VLOOKUP(U36,'シフト記号表（勤務時間帯） (2)'!$D$6:$X$47,21,FALSE))</f>
        <v/>
      </c>
      <c r="V37" s="146" t="str">
        <f>IF(V36="","",VLOOKUP(V36,'シフト記号表（勤務時間帯） (2)'!$D$6:$X$47,21,FALSE))</f>
        <v/>
      </c>
      <c r="W37" s="146" t="str">
        <f>IF(W36="","",VLOOKUP(W36,'シフト記号表（勤務時間帯） (2)'!$D$6:$X$47,21,FALSE))</f>
        <v/>
      </c>
      <c r="X37" s="146" t="str">
        <f>IF(X36="","",VLOOKUP(X36,'シフト記号表（勤務時間帯） (2)'!$D$6:$X$47,21,FALSE))</f>
        <v/>
      </c>
      <c r="Y37" s="146" t="str">
        <f>IF(Y36="","",VLOOKUP(Y36,'シフト記号表（勤務時間帯） (2)'!$D$6:$X$47,21,FALSE))</f>
        <v/>
      </c>
      <c r="Z37" s="146" t="str">
        <f>IF(Z36="","",VLOOKUP(Z36,'シフト記号表（勤務時間帯） (2)'!$D$6:$X$47,21,FALSE))</f>
        <v/>
      </c>
      <c r="AA37" s="147" t="str">
        <f>IF(AA36="","",VLOOKUP(AA36,'シフト記号表（勤務時間帯） (2)'!$D$6:$X$47,21,FALSE))</f>
        <v/>
      </c>
      <c r="AB37" s="145" t="str">
        <f>IF(AB36="","",VLOOKUP(AB36,'シフト記号表（勤務時間帯） (2)'!$D$6:$X$47,21,FALSE))</f>
        <v/>
      </c>
      <c r="AC37" s="146" t="str">
        <f>IF(AC36="","",VLOOKUP(AC36,'シフト記号表（勤務時間帯） (2)'!$D$6:$X$47,21,FALSE))</f>
        <v/>
      </c>
      <c r="AD37" s="146" t="str">
        <f>IF(AD36="","",VLOOKUP(AD36,'シフト記号表（勤務時間帯） (2)'!$D$6:$X$47,21,FALSE))</f>
        <v/>
      </c>
      <c r="AE37" s="146" t="str">
        <f>IF(AE36="","",VLOOKUP(AE36,'シフト記号表（勤務時間帯） (2)'!$D$6:$X$47,21,FALSE))</f>
        <v/>
      </c>
      <c r="AF37" s="146" t="str">
        <f>IF(AF36="","",VLOOKUP(AF36,'シフト記号表（勤務時間帯） (2)'!$D$6:$X$47,21,FALSE))</f>
        <v/>
      </c>
      <c r="AG37" s="146" t="str">
        <f>IF(AG36="","",VLOOKUP(AG36,'シフト記号表（勤務時間帯） (2)'!$D$6:$X$47,21,FALSE))</f>
        <v/>
      </c>
      <c r="AH37" s="147" t="str">
        <f>IF(AH36="","",VLOOKUP(AH36,'シフト記号表（勤務時間帯） (2)'!$D$6:$X$47,21,FALSE))</f>
        <v/>
      </c>
      <c r="AI37" s="145" t="str">
        <f>IF(AI36="","",VLOOKUP(AI36,'シフト記号表（勤務時間帯） (2)'!$D$6:$X$47,21,FALSE))</f>
        <v/>
      </c>
      <c r="AJ37" s="146" t="str">
        <f>IF(AJ36="","",VLOOKUP(AJ36,'シフト記号表（勤務時間帯） (2)'!$D$6:$X$47,21,FALSE))</f>
        <v/>
      </c>
      <c r="AK37" s="146" t="str">
        <f>IF(AK36="","",VLOOKUP(AK36,'シフト記号表（勤務時間帯） (2)'!$D$6:$X$47,21,FALSE))</f>
        <v/>
      </c>
      <c r="AL37" s="146" t="str">
        <f>IF(AL36="","",VLOOKUP(AL36,'シフト記号表（勤務時間帯） (2)'!$D$6:$X$47,21,FALSE))</f>
        <v/>
      </c>
      <c r="AM37" s="146" t="str">
        <f>IF(AM36="","",VLOOKUP(AM36,'シフト記号表（勤務時間帯） (2)'!$D$6:$X$47,21,FALSE))</f>
        <v/>
      </c>
      <c r="AN37" s="146" t="str">
        <f>IF(AN36="","",VLOOKUP(AN36,'シフト記号表（勤務時間帯） (2)'!$D$6:$X$47,21,FALSE))</f>
        <v/>
      </c>
      <c r="AO37" s="147" t="str">
        <f>IF(AO36="","",VLOOKUP(AO36,'シフト記号表（勤務時間帯） (2)'!$D$6:$X$47,21,FALSE))</f>
        <v/>
      </c>
      <c r="AP37" s="145" t="str">
        <f>IF(AP36="","",VLOOKUP(AP36,'シフト記号表（勤務時間帯） (2)'!$D$6:$X$47,21,FALSE))</f>
        <v/>
      </c>
      <c r="AQ37" s="146" t="str">
        <f>IF(AQ36="","",VLOOKUP(AQ36,'シフト記号表（勤務時間帯） (2)'!$D$6:$X$47,21,FALSE))</f>
        <v/>
      </c>
      <c r="AR37" s="146" t="str">
        <f>IF(AR36="","",VLOOKUP(AR36,'シフト記号表（勤務時間帯） (2)'!$D$6:$X$47,21,FALSE))</f>
        <v/>
      </c>
      <c r="AS37" s="146" t="str">
        <f>IF(AS36="","",VLOOKUP(AS36,'シフト記号表（勤務時間帯） (2)'!$D$6:$X$47,21,FALSE))</f>
        <v/>
      </c>
      <c r="AT37" s="146" t="str">
        <f>IF(AT36="","",VLOOKUP(AT36,'シフト記号表（勤務時間帯） (2)'!$D$6:$X$47,21,FALSE))</f>
        <v/>
      </c>
      <c r="AU37" s="146" t="str">
        <f>IF(AU36="","",VLOOKUP(AU36,'シフト記号表（勤務時間帯） (2)'!$D$6:$X$47,21,FALSE))</f>
        <v/>
      </c>
      <c r="AV37" s="147" t="str">
        <f>IF(AV36="","",VLOOKUP(AV36,'シフト記号表（勤務時間帯） (2)'!$D$6:$X$47,21,FALSE))</f>
        <v/>
      </c>
      <c r="AW37" s="145" t="str">
        <f>IF(AW36="","",VLOOKUP(AW36,'シフト記号表（勤務時間帯） (2)'!$D$6:$X$47,21,FALSE))</f>
        <v/>
      </c>
      <c r="AX37" s="146" t="str">
        <f>IF(AX36="","",VLOOKUP(AX36,'シフト記号表（勤務時間帯） (2)'!$D$6:$X$47,21,FALSE))</f>
        <v/>
      </c>
      <c r="AY37" s="146" t="str">
        <f>IF(AY36="","",VLOOKUP(AY36,'シフト記号表（勤務時間帯） (2)'!$D$6:$X$47,21,FALSE))</f>
        <v/>
      </c>
      <c r="AZ37" s="371">
        <f>IF($BC$3="４週",SUM(U37:AV37),IF($BC$3="暦月",SUM(U37:AY37),""))</f>
        <v>0</v>
      </c>
      <c r="BA37" s="372"/>
      <c r="BB37" s="373">
        <f>IF($BC$3="４週",AZ37/4,IF($BC$3="暦月",(AZ37/($BC$8/7)),""))</f>
        <v>0</v>
      </c>
      <c r="BC37" s="372"/>
      <c r="BD37" s="368"/>
      <c r="BE37" s="369"/>
      <c r="BF37" s="369"/>
      <c r="BG37" s="369"/>
      <c r="BH37" s="370"/>
    </row>
    <row r="38" spans="2:60" ht="20.25" customHeight="1" x14ac:dyDescent="0.4">
      <c r="B38" s="123"/>
      <c r="C38" s="533"/>
      <c r="D38" s="534"/>
      <c r="E38" s="535"/>
      <c r="F38" s="128"/>
      <c r="G38" s="129">
        <f>C36</f>
        <v>0</v>
      </c>
      <c r="H38" s="518"/>
      <c r="I38" s="594"/>
      <c r="J38" s="595"/>
      <c r="K38" s="595"/>
      <c r="L38" s="596"/>
      <c r="M38" s="603"/>
      <c r="N38" s="604"/>
      <c r="O38" s="605"/>
      <c r="P38" s="231" t="s">
        <v>209</v>
      </c>
      <c r="Q38" s="243"/>
      <c r="R38" s="243"/>
      <c r="S38" s="233"/>
      <c r="T38" s="234"/>
      <c r="U38" s="95" t="str">
        <f>IF(U36="","",VLOOKUP(U36,'シフト記号表（勤務時間帯） (2)'!$D$6:$Z$47,23,FALSE))</f>
        <v/>
      </c>
      <c r="V38" s="96" t="str">
        <f>IF(V36="","",VLOOKUP(V36,'シフト記号表（勤務時間帯） (2)'!$D$6:$Z$47,23,FALSE))</f>
        <v/>
      </c>
      <c r="W38" s="96" t="str">
        <f>IF(W36="","",VLOOKUP(W36,'シフト記号表（勤務時間帯） (2)'!$D$6:$Z$47,23,FALSE))</f>
        <v/>
      </c>
      <c r="X38" s="96" t="str">
        <f>IF(X36="","",VLOOKUP(X36,'シフト記号表（勤務時間帯） (2)'!$D$6:$Z$47,23,FALSE))</f>
        <v/>
      </c>
      <c r="Y38" s="96" t="str">
        <f>IF(Y36="","",VLOOKUP(Y36,'シフト記号表（勤務時間帯） (2)'!$D$6:$Z$47,23,FALSE))</f>
        <v/>
      </c>
      <c r="Z38" s="96" t="str">
        <f>IF(Z36="","",VLOOKUP(Z36,'シフト記号表（勤務時間帯） (2)'!$D$6:$Z$47,23,FALSE))</f>
        <v/>
      </c>
      <c r="AA38" s="97" t="str">
        <f>IF(AA36="","",VLOOKUP(AA36,'シフト記号表（勤務時間帯） (2)'!$D$6:$Z$47,23,FALSE))</f>
        <v/>
      </c>
      <c r="AB38" s="95" t="str">
        <f>IF(AB36="","",VLOOKUP(AB36,'シフト記号表（勤務時間帯） (2)'!$D$6:$Z$47,23,FALSE))</f>
        <v/>
      </c>
      <c r="AC38" s="96" t="str">
        <f>IF(AC36="","",VLOOKUP(AC36,'シフト記号表（勤務時間帯） (2)'!$D$6:$Z$47,23,FALSE))</f>
        <v/>
      </c>
      <c r="AD38" s="96" t="str">
        <f>IF(AD36="","",VLOOKUP(AD36,'シフト記号表（勤務時間帯） (2)'!$D$6:$Z$47,23,FALSE))</f>
        <v/>
      </c>
      <c r="AE38" s="96" t="str">
        <f>IF(AE36="","",VLOOKUP(AE36,'シフト記号表（勤務時間帯） (2)'!$D$6:$Z$47,23,FALSE))</f>
        <v/>
      </c>
      <c r="AF38" s="96" t="str">
        <f>IF(AF36="","",VLOOKUP(AF36,'シフト記号表（勤務時間帯） (2)'!$D$6:$Z$47,23,FALSE))</f>
        <v/>
      </c>
      <c r="AG38" s="96" t="str">
        <f>IF(AG36="","",VLOOKUP(AG36,'シフト記号表（勤務時間帯） (2)'!$D$6:$Z$47,23,FALSE))</f>
        <v/>
      </c>
      <c r="AH38" s="97" t="str">
        <f>IF(AH36="","",VLOOKUP(AH36,'シフト記号表（勤務時間帯） (2)'!$D$6:$Z$47,23,FALSE))</f>
        <v/>
      </c>
      <c r="AI38" s="95" t="str">
        <f>IF(AI36="","",VLOOKUP(AI36,'シフト記号表（勤務時間帯） (2)'!$D$6:$Z$47,23,FALSE))</f>
        <v/>
      </c>
      <c r="AJ38" s="96" t="str">
        <f>IF(AJ36="","",VLOOKUP(AJ36,'シフト記号表（勤務時間帯） (2)'!$D$6:$Z$47,23,FALSE))</f>
        <v/>
      </c>
      <c r="AK38" s="96" t="str">
        <f>IF(AK36="","",VLOOKUP(AK36,'シフト記号表（勤務時間帯） (2)'!$D$6:$Z$47,23,FALSE))</f>
        <v/>
      </c>
      <c r="AL38" s="96" t="str">
        <f>IF(AL36="","",VLOOKUP(AL36,'シフト記号表（勤務時間帯） (2)'!$D$6:$Z$47,23,FALSE))</f>
        <v/>
      </c>
      <c r="AM38" s="96" t="str">
        <f>IF(AM36="","",VLOOKUP(AM36,'シフト記号表（勤務時間帯） (2)'!$D$6:$Z$47,23,FALSE))</f>
        <v/>
      </c>
      <c r="AN38" s="96" t="str">
        <f>IF(AN36="","",VLOOKUP(AN36,'シフト記号表（勤務時間帯） (2)'!$D$6:$Z$47,23,FALSE))</f>
        <v/>
      </c>
      <c r="AO38" s="97" t="str">
        <f>IF(AO36="","",VLOOKUP(AO36,'シフト記号表（勤務時間帯） (2)'!$D$6:$Z$47,23,FALSE))</f>
        <v/>
      </c>
      <c r="AP38" s="95" t="str">
        <f>IF(AP36="","",VLOOKUP(AP36,'シフト記号表（勤務時間帯） (2)'!$D$6:$Z$47,23,FALSE))</f>
        <v/>
      </c>
      <c r="AQ38" s="96" t="str">
        <f>IF(AQ36="","",VLOOKUP(AQ36,'シフト記号表（勤務時間帯） (2)'!$D$6:$Z$47,23,FALSE))</f>
        <v/>
      </c>
      <c r="AR38" s="96" t="str">
        <f>IF(AR36="","",VLOOKUP(AR36,'シフト記号表（勤務時間帯） (2)'!$D$6:$Z$47,23,FALSE))</f>
        <v/>
      </c>
      <c r="AS38" s="96" t="str">
        <f>IF(AS36="","",VLOOKUP(AS36,'シフト記号表（勤務時間帯） (2)'!$D$6:$Z$47,23,FALSE))</f>
        <v/>
      </c>
      <c r="AT38" s="96" t="str">
        <f>IF(AT36="","",VLOOKUP(AT36,'シフト記号表（勤務時間帯） (2)'!$D$6:$Z$47,23,FALSE))</f>
        <v/>
      </c>
      <c r="AU38" s="96" t="str">
        <f>IF(AU36="","",VLOOKUP(AU36,'シフト記号表（勤務時間帯） (2)'!$D$6:$Z$47,23,FALSE))</f>
        <v/>
      </c>
      <c r="AV38" s="97" t="str">
        <f>IF(AV36="","",VLOOKUP(AV36,'シフト記号表（勤務時間帯） (2)'!$D$6:$Z$47,23,FALSE))</f>
        <v/>
      </c>
      <c r="AW38" s="95" t="str">
        <f>IF(AW36="","",VLOOKUP(AW36,'シフト記号表（勤務時間帯） (2)'!$D$6:$Z$47,23,FALSE))</f>
        <v/>
      </c>
      <c r="AX38" s="96" t="str">
        <f>IF(AX36="","",VLOOKUP(AX36,'シフト記号表（勤務時間帯） (2)'!$D$6:$Z$47,23,FALSE))</f>
        <v/>
      </c>
      <c r="AY38" s="96" t="str">
        <f>IF(AY36="","",VLOOKUP(AY36,'シフト記号表（勤務時間帯） (2)'!$D$6:$Z$47,23,FALSE))</f>
        <v/>
      </c>
      <c r="AZ38" s="615">
        <f>IF($BC$3="４週",SUM(U38:AV38),IF($BC$3="暦月",SUM(U38:AY38),""))</f>
        <v>0</v>
      </c>
      <c r="BA38" s="616"/>
      <c r="BB38" s="617">
        <f>IF($BC$3="４週",AZ38/4,IF($BC$3="暦月",(AZ38/($BC$8/7)),""))</f>
        <v>0</v>
      </c>
      <c r="BC38" s="616"/>
      <c r="BD38" s="497"/>
      <c r="BE38" s="498"/>
      <c r="BF38" s="498"/>
      <c r="BG38" s="498"/>
      <c r="BH38" s="499"/>
    </row>
    <row r="39" spans="2:60" ht="20.25" customHeight="1" x14ac:dyDescent="0.4">
      <c r="B39" s="235"/>
      <c r="C39" s="376"/>
      <c r="D39" s="385"/>
      <c r="E39" s="377"/>
      <c r="F39" s="127"/>
      <c r="G39" s="125"/>
      <c r="H39" s="619"/>
      <c r="I39" s="380"/>
      <c r="J39" s="592"/>
      <c r="K39" s="592"/>
      <c r="L39" s="381"/>
      <c r="M39" s="597"/>
      <c r="N39" s="598"/>
      <c r="O39" s="599"/>
      <c r="P39" s="236" t="s">
        <v>18</v>
      </c>
      <c r="Q39" s="237"/>
      <c r="R39" s="237"/>
      <c r="S39" s="238"/>
      <c r="T39" s="239"/>
      <c r="U39" s="201"/>
      <c r="V39" s="202"/>
      <c r="W39" s="202"/>
      <c r="X39" s="202"/>
      <c r="Y39" s="202"/>
      <c r="Z39" s="202"/>
      <c r="AA39" s="203"/>
      <c r="AB39" s="201"/>
      <c r="AC39" s="202"/>
      <c r="AD39" s="202"/>
      <c r="AE39" s="202"/>
      <c r="AF39" s="202"/>
      <c r="AG39" s="202"/>
      <c r="AH39" s="203"/>
      <c r="AI39" s="201"/>
      <c r="AJ39" s="202"/>
      <c r="AK39" s="202"/>
      <c r="AL39" s="202"/>
      <c r="AM39" s="202"/>
      <c r="AN39" s="202"/>
      <c r="AO39" s="203"/>
      <c r="AP39" s="201"/>
      <c r="AQ39" s="202"/>
      <c r="AR39" s="202"/>
      <c r="AS39" s="202"/>
      <c r="AT39" s="202"/>
      <c r="AU39" s="202"/>
      <c r="AV39" s="203"/>
      <c r="AW39" s="201"/>
      <c r="AX39" s="202"/>
      <c r="AY39" s="202"/>
      <c r="AZ39" s="606"/>
      <c r="BA39" s="607"/>
      <c r="BB39" s="614"/>
      <c r="BC39" s="607"/>
      <c r="BD39" s="365"/>
      <c r="BE39" s="366"/>
      <c r="BF39" s="366"/>
      <c r="BG39" s="366"/>
      <c r="BH39" s="367"/>
    </row>
    <row r="40" spans="2:60" ht="20.25" customHeight="1" x14ac:dyDescent="0.4">
      <c r="B40" s="226">
        <f>B37+1</f>
        <v>7</v>
      </c>
      <c r="C40" s="378"/>
      <c r="D40" s="387"/>
      <c r="E40" s="379"/>
      <c r="F40" s="127">
        <f>C39</f>
        <v>0</v>
      </c>
      <c r="G40" s="125"/>
      <c r="H40" s="453"/>
      <c r="I40" s="382"/>
      <c r="J40" s="593"/>
      <c r="K40" s="593"/>
      <c r="L40" s="383"/>
      <c r="M40" s="600"/>
      <c r="N40" s="601"/>
      <c r="O40" s="602"/>
      <c r="P40" s="227" t="s">
        <v>208</v>
      </c>
      <c r="Q40" s="228"/>
      <c r="R40" s="228"/>
      <c r="S40" s="229"/>
      <c r="T40" s="230"/>
      <c r="U40" s="145" t="str">
        <f>IF(U39="","",VLOOKUP(U39,'シフト記号表（勤務時間帯） (2)'!$D$6:$X$47,21,FALSE))</f>
        <v/>
      </c>
      <c r="V40" s="146" t="str">
        <f>IF(V39="","",VLOOKUP(V39,'シフト記号表（勤務時間帯） (2)'!$D$6:$X$47,21,FALSE))</f>
        <v/>
      </c>
      <c r="W40" s="146" t="str">
        <f>IF(W39="","",VLOOKUP(W39,'シフト記号表（勤務時間帯） (2)'!$D$6:$X$47,21,FALSE))</f>
        <v/>
      </c>
      <c r="X40" s="146" t="str">
        <f>IF(X39="","",VLOOKUP(X39,'シフト記号表（勤務時間帯） (2)'!$D$6:$X$47,21,FALSE))</f>
        <v/>
      </c>
      <c r="Y40" s="146" t="str">
        <f>IF(Y39="","",VLOOKUP(Y39,'シフト記号表（勤務時間帯） (2)'!$D$6:$X$47,21,FALSE))</f>
        <v/>
      </c>
      <c r="Z40" s="146" t="str">
        <f>IF(Z39="","",VLOOKUP(Z39,'シフト記号表（勤務時間帯） (2)'!$D$6:$X$47,21,FALSE))</f>
        <v/>
      </c>
      <c r="AA40" s="147" t="str">
        <f>IF(AA39="","",VLOOKUP(AA39,'シフト記号表（勤務時間帯） (2)'!$D$6:$X$47,21,FALSE))</f>
        <v/>
      </c>
      <c r="AB40" s="145" t="str">
        <f>IF(AB39="","",VLOOKUP(AB39,'シフト記号表（勤務時間帯） (2)'!$D$6:$X$47,21,FALSE))</f>
        <v/>
      </c>
      <c r="AC40" s="146" t="str">
        <f>IF(AC39="","",VLOOKUP(AC39,'シフト記号表（勤務時間帯） (2)'!$D$6:$X$47,21,FALSE))</f>
        <v/>
      </c>
      <c r="AD40" s="146" t="str">
        <f>IF(AD39="","",VLOOKUP(AD39,'シフト記号表（勤務時間帯） (2)'!$D$6:$X$47,21,FALSE))</f>
        <v/>
      </c>
      <c r="AE40" s="146" t="str">
        <f>IF(AE39="","",VLOOKUP(AE39,'シフト記号表（勤務時間帯） (2)'!$D$6:$X$47,21,FALSE))</f>
        <v/>
      </c>
      <c r="AF40" s="146" t="str">
        <f>IF(AF39="","",VLOOKUP(AF39,'シフト記号表（勤務時間帯） (2)'!$D$6:$X$47,21,FALSE))</f>
        <v/>
      </c>
      <c r="AG40" s="146" t="str">
        <f>IF(AG39="","",VLOOKUP(AG39,'シフト記号表（勤務時間帯） (2)'!$D$6:$X$47,21,FALSE))</f>
        <v/>
      </c>
      <c r="AH40" s="147" t="str">
        <f>IF(AH39="","",VLOOKUP(AH39,'シフト記号表（勤務時間帯） (2)'!$D$6:$X$47,21,FALSE))</f>
        <v/>
      </c>
      <c r="AI40" s="145" t="str">
        <f>IF(AI39="","",VLOOKUP(AI39,'シフト記号表（勤務時間帯） (2)'!$D$6:$X$47,21,FALSE))</f>
        <v/>
      </c>
      <c r="AJ40" s="146" t="str">
        <f>IF(AJ39="","",VLOOKUP(AJ39,'シフト記号表（勤務時間帯） (2)'!$D$6:$X$47,21,FALSE))</f>
        <v/>
      </c>
      <c r="AK40" s="146" t="str">
        <f>IF(AK39="","",VLOOKUP(AK39,'シフト記号表（勤務時間帯） (2)'!$D$6:$X$47,21,FALSE))</f>
        <v/>
      </c>
      <c r="AL40" s="146" t="str">
        <f>IF(AL39="","",VLOOKUP(AL39,'シフト記号表（勤務時間帯） (2)'!$D$6:$X$47,21,FALSE))</f>
        <v/>
      </c>
      <c r="AM40" s="146" t="str">
        <f>IF(AM39="","",VLOOKUP(AM39,'シフト記号表（勤務時間帯） (2)'!$D$6:$X$47,21,FALSE))</f>
        <v/>
      </c>
      <c r="AN40" s="146" t="str">
        <f>IF(AN39="","",VLOOKUP(AN39,'シフト記号表（勤務時間帯） (2)'!$D$6:$X$47,21,FALSE))</f>
        <v/>
      </c>
      <c r="AO40" s="147" t="str">
        <f>IF(AO39="","",VLOOKUP(AO39,'シフト記号表（勤務時間帯） (2)'!$D$6:$X$47,21,FALSE))</f>
        <v/>
      </c>
      <c r="AP40" s="145" t="str">
        <f>IF(AP39="","",VLOOKUP(AP39,'シフト記号表（勤務時間帯） (2)'!$D$6:$X$47,21,FALSE))</f>
        <v/>
      </c>
      <c r="AQ40" s="146" t="str">
        <f>IF(AQ39="","",VLOOKUP(AQ39,'シフト記号表（勤務時間帯） (2)'!$D$6:$X$47,21,FALSE))</f>
        <v/>
      </c>
      <c r="AR40" s="146" t="str">
        <f>IF(AR39="","",VLOOKUP(AR39,'シフト記号表（勤務時間帯） (2)'!$D$6:$X$47,21,FALSE))</f>
        <v/>
      </c>
      <c r="AS40" s="146" t="str">
        <f>IF(AS39="","",VLOOKUP(AS39,'シフト記号表（勤務時間帯） (2)'!$D$6:$X$47,21,FALSE))</f>
        <v/>
      </c>
      <c r="AT40" s="146" t="str">
        <f>IF(AT39="","",VLOOKUP(AT39,'シフト記号表（勤務時間帯） (2)'!$D$6:$X$47,21,FALSE))</f>
        <v/>
      </c>
      <c r="AU40" s="146" t="str">
        <f>IF(AU39="","",VLOOKUP(AU39,'シフト記号表（勤務時間帯） (2)'!$D$6:$X$47,21,FALSE))</f>
        <v/>
      </c>
      <c r="AV40" s="147" t="str">
        <f>IF(AV39="","",VLOOKUP(AV39,'シフト記号表（勤務時間帯） (2)'!$D$6:$X$47,21,FALSE))</f>
        <v/>
      </c>
      <c r="AW40" s="145" t="str">
        <f>IF(AW39="","",VLOOKUP(AW39,'シフト記号表（勤務時間帯） (2)'!$D$6:$X$47,21,FALSE))</f>
        <v/>
      </c>
      <c r="AX40" s="146" t="str">
        <f>IF(AX39="","",VLOOKUP(AX39,'シフト記号表（勤務時間帯） (2)'!$D$6:$X$47,21,FALSE))</f>
        <v/>
      </c>
      <c r="AY40" s="146" t="str">
        <f>IF(AY39="","",VLOOKUP(AY39,'シフト記号表（勤務時間帯） (2)'!$D$6:$X$47,21,FALSE))</f>
        <v/>
      </c>
      <c r="AZ40" s="371">
        <f>IF($BC$3="４週",SUM(U40:AV40),IF($BC$3="暦月",SUM(U40:AY40),""))</f>
        <v>0</v>
      </c>
      <c r="BA40" s="372"/>
      <c r="BB40" s="373">
        <f>IF($BC$3="４週",AZ40/4,IF($BC$3="暦月",(AZ40/($BC$8/7)),""))</f>
        <v>0</v>
      </c>
      <c r="BC40" s="372"/>
      <c r="BD40" s="368"/>
      <c r="BE40" s="369"/>
      <c r="BF40" s="369"/>
      <c r="BG40" s="369"/>
      <c r="BH40" s="370"/>
    </row>
    <row r="41" spans="2:60" ht="20.25" customHeight="1" x14ac:dyDescent="0.4">
      <c r="B41" s="123"/>
      <c r="C41" s="533"/>
      <c r="D41" s="534"/>
      <c r="E41" s="535"/>
      <c r="F41" s="128"/>
      <c r="G41" s="129">
        <f>C39</f>
        <v>0</v>
      </c>
      <c r="H41" s="518"/>
      <c r="I41" s="594"/>
      <c r="J41" s="595"/>
      <c r="K41" s="595"/>
      <c r="L41" s="596"/>
      <c r="M41" s="603"/>
      <c r="N41" s="604"/>
      <c r="O41" s="605"/>
      <c r="P41" s="231" t="s">
        <v>209</v>
      </c>
      <c r="Q41" s="240"/>
      <c r="R41" s="240"/>
      <c r="S41" s="241"/>
      <c r="T41" s="242"/>
      <c r="U41" s="95" t="str">
        <f>IF(U39="","",VLOOKUP(U39,'シフト記号表（勤務時間帯） (2)'!$D$6:$Z$47,23,FALSE))</f>
        <v/>
      </c>
      <c r="V41" s="96" t="str">
        <f>IF(V39="","",VLOOKUP(V39,'シフト記号表（勤務時間帯） (2)'!$D$6:$Z$47,23,FALSE))</f>
        <v/>
      </c>
      <c r="W41" s="96" t="str">
        <f>IF(W39="","",VLOOKUP(W39,'シフト記号表（勤務時間帯） (2)'!$D$6:$Z$47,23,FALSE))</f>
        <v/>
      </c>
      <c r="X41" s="96" t="str">
        <f>IF(X39="","",VLOOKUP(X39,'シフト記号表（勤務時間帯） (2)'!$D$6:$Z$47,23,FALSE))</f>
        <v/>
      </c>
      <c r="Y41" s="96" t="str">
        <f>IF(Y39="","",VLOOKUP(Y39,'シフト記号表（勤務時間帯） (2)'!$D$6:$Z$47,23,FALSE))</f>
        <v/>
      </c>
      <c r="Z41" s="96" t="str">
        <f>IF(Z39="","",VLOOKUP(Z39,'シフト記号表（勤務時間帯） (2)'!$D$6:$Z$47,23,FALSE))</f>
        <v/>
      </c>
      <c r="AA41" s="97" t="str">
        <f>IF(AA39="","",VLOOKUP(AA39,'シフト記号表（勤務時間帯） (2)'!$D$6:$Z$47,23,FALSE))</f>
        <v/>
      </c>
      <c r="AB41" s="95" t="str">
        <f>IF(AB39="","",VLOOKUP(AB39,'シフト記号表（勤務時間帯） (2)'!$D$6:$Z$47,23,FALSE))</f>
        <v/>
      </c>
      <c r="AC41" s="96" t="str">
        <f>IF(AC39="","",VLOOKUP(AC39,'シフト記号表（勤務時間帯） (2)'!$D$6:$Z$47,23,FALSE))</f>
        <v/>
      </c>
      <c r="AD41" s="96" t="str">
        <f>IF(AD39="","",VLOOKUP(AD39,'シフト記号表（勤務時間帯） (2)'!$D$6:$Z$47,23,FALSE))</f>
        <v/>
      </c>
      <c r="AE41" s="96" t="str">
        <f>IF(AE39="","",VLOOKUP(AE39,'シフト記号表（勤務時間帯） (2)'!$D$6:$Z$47,23,FALSE))</f>
        <v/>
      </c>
      <c r="AF41" s="96" t="str">
        <f>IF(AF39="","",VLOOKUP(AF39,'シフト記号表（勤務時間帯） (2)'!$D$6:$Z$47,23,FALSE))</f>
        <v/>
      </c>
      <c r="AG41" s="96" t="str">
        <f>IF(AG39="","",VLOOKUP(AG39,'シフト記号表（勤務時間帯） (2)'!$D$6:$Z$47,23,FALSE))</f>
        <v/>
      </c>
      <c r="AH41" s="97" t="str">
        <f>IF(AH39="","",VLOOKUP(AH39,'シフト記号表（勤務時間帯） (2)'!$D$6:$Z$47,23,FALSE))</f>
        <v/>
      </c>
      <c r="AI41" s="95" t="str">
        <f>IF(AI39="","",VLOOKUP(AI39,'シフト記号表（勤務時間帯） (2)'!$D$6:$Z$47,23,FALSE))</f>
        <v/>
      </c>
      <c r="AJ41" s="96" t="str">
        <f>IF(AJ39="","",VLOOKUP(AJ39,'シフト記号表（勤務時間帯） (2)'!$D$6:$Z$47,23,FALSE))</f>
        <v/>
      </c>
      <c r="AK41" s="96" t="str">
        <f>IF(AK39="","",VLOOKUP(AK39,'シフト記号表（勤務時間帯） (2)'!$D$6:$Z$47,23,FALSE))</f>
        <v/>
      </c>
      <c r="AL41" s="96" t="str">
        <f>IF(AL39="","",VLOOKUP(AL39,'シフト記号表（勤務時間帯） (2)'!$D$6:$Z$47,23,FALSE))</f>
        <v/>
      </c>
      <c r="AM41" s="96" t="str">
        <f>IF(AM39="","",VLOOKUP(AM39,'シフト記号表（勤務時間帯） (2)'!$D$6:$Z$47,23,FALSE))</f>
        <v/>
      </c>
      <c r="AN41" s="96" t="str">
        <f>IF(AN39="","",VLOOKUP(AN39,'シフト記号表（勤務時間帯） (2)'!$D$6:$Z$47,23,FALSE))</f>
        <v/>
      </c>
      <c r="AO41" s="97" t="str">
        <f>IF(AO39="","",VLOOKUP(AO39,'シフト記号表（勤務時間帯） (2)'!$D$6:$Z$47,23,FALSE))</f>
        <v/>
      </c>
      <c r="AP41" s="95" t="str">
        <f>IF(AP39="","",VLOOKUP(AP39,'シフト記号表（勤務時間帯） (2)'!$D$6:$Z$47,23,FALSE))</f>
        <v/>
      </c>
      <c r="AQ41" s="96" t="str">
        <f>IF(AQ39="","",VLOOKUP(AQ39,'シフト記号表（勤務時間帯） (2)'!$D$6:$Z$47,23,FALSE))</f>
        <v/>
      </c>
      <c r="AR41" s="96" t="str">
        <f>IF(AR39="","",VLOOKUP(AR39,'シフト記号表（勤務時間帯） (2)'!$D$6:$Z$47,23,FALSE))</f>
        <v/>
      </c>
      <c r="AS41" s="96" t="str">
        <f>IF(AS39="","",VLOOKUP(AS39,'シフト記号表（勤務時間帯） (2)'!$D$6:$Z$47,23,FALSE))</f>
        <v/>
      </c>
      <c r="AT41" s="96" t="str">
        <f>IF(AT39="","",VLOOKUP(AT39,'シフト記号表（勤務時間帯） (2)'!$D$6:$Z$47,23,FALSE))</f>
        <v/>
      </c>
      <c r="AU41" s="96" t="str">
        <f>IF(AU39="","",VLOOKUP(AU39,'シフト記号表（勤務時間帯） (2)'!$D$6:$Z$47,23,FALSE))</f>
        <v/>
      </c>
      <c r="AV41" s="97" t="str">
        <f>IF(AV39="","",VLOOKUP(AV39,'シフト記号表（勤務時間帯） (2)'!$D$6:$Z$47,23,FALSE))</f>
        <v/>
      </c>
      <c r="AW41" s="95" t="str">
        <f>IF(AW39="","",VLOOKUP(AW39,'シフト記号表（勤務時間帯） (2)'!$D$6:$Z$47,23,FALSE))</f>
        <v/>
      </c>
      <c r="AX41" s="96" t="str">
        <f>IF(AX39="","",VLOOKUP(AX39,'シフト記号表（勤務時間帯） (2)'!$D$6:$Z$47,23,FALSE))</f>
        <v/>
      </c>
      <c r="AY41" s="96" t="str">
        <f>IF(AY39="","",VLOOKUP(AY39,'シフト記号表（勤務時間帯） (2)'!$D$6:$Z$47,23,FALSE))</f>
        <v/>
      </c>
      <c r="AZ41" s="615">
        <f>IF($BC$3="４週",SUM(U41:AV41),IF($BC$3="暦月",SUM(U41:AY41),""))</f>
        <v>0</v>
      </c>
      <c r="BA41" s="616"/>
      <c r="BB41" s="617">
        <f>IF($BC$3="４週",AZ41/4,IF($BC$3="暦月",(AZ41/($BC$8/7)),""))</f>
        <v>0</v>
      </c>
      <c r="BC41" s="616"/>
      <c r="BD41" s="497"/>
      <c r="BE41" s="498"/>
      <c r="BF41" s="498"/>
      <c r="BG41" s="498"/>
      <c r="BH41" s="499"/>
    </row>
    <row r="42" spans="2:60" ht="20.25" customHeight="1" x14ac:dyDescent="0.4">
      <c r="B42" s="235"/>
      <c r="C42" s="376"/>
      <c r="D42" s="385"/>
      <c r="E42" s="377"/>
      <c r="F42" s="127"/>
      <c r="G42" s="125"/>
      <c r="H42" s="619"/>
      <c r="I42" s="380"/>
      <c r="J42" s="592"/>
      <c r="K42" s="592"/>
      <c r="L42" s="381"/>
      <c r="M42" s="597"/>
      <c r="N42" s="598"/>
      <c r="O42" s="599"/>
      <c r="P42" s="236" t="s">
        <v>18</v>
      </c>
      <c r="Q42" s="237"/>
      <c r="R42" s="237"/>
      <c r="S42" s="238"/>
      <c r="T42" s="239"/>
      <c r="U42" s="201"/>
      <c r="V42" s="202"/>
      <c r="W42" s="202"/>
      <c r="X42" s="202"/>
      <c r="Y42" s="202"/>
      <c r="Z42" s="202"/>
      <c r="AA42" s="203"/>
      <c r="AB42" s="201"/>
      <c r="AC42" s="202"/>
      <c r="AD42" s="202"/>
      <c r="AE42" s="202"/>
      <c r="AF42" s="202"/>
      <c r="AG42" s="202"/>
      <c r="AH42" s="203"/>
      <c r="AI42" s="201"/>
      <c r="AJ42" s="202"/>
      <c r="AK42" s="202"/>
      <c r="AL42" s="202"/>
      <c r="AM42" s="202"/>
      <c r="AN42" s="202"/>
      <c r="AO42" s="203"/>
      <c r="AP42" s="201"/>
      <c r="AQ42" s="202"/>
      <c r="AR42" s="202"/>
      <c r="AS42" s="202"/>
      <c r="AT42" s="202"/>
      <c r="AU42" s="202"/>
      <c r="AV42" s="203"/>
      <c r="AW42" s="201"/>
      <c r="AX42" s="202"/>
      <c r="AY42" s="202"/>
      <c r="AZ42" s="606"/>
      <c r="BA42" s="607"/>
      <c r="BB42" s="614"/>
      <c r="BC42" s="607"/>
      <c r="BD42" s="365"/>
      <c r="BE42" s="366"/>
      <c r="BF42" s="366"/>
      <c r="BG42" s="366"/>
      <c r="BH42" s="367"/>
    </row>
    <row r="43" spans="2:60" ht="20.25" customHeight="1" x14ac:dyDescent="0.4">
      <c r="B43" s="226">
        <f>B40+1</f>
        <v>8</v>
      </c>
      <c r="C43" s="378"/>
      <c r="D43" s="387"/>
      <c r="E43" s="379"/>
      <c r="F43" s="127">
        <f>C42</f>
        <v>0</v>
      </c>
      <c r="G43" s="125"/>
      <c r="H43" s="453"/>
      <c r="I43" s="382"/>
      <c r="J43" s="593"/>
      <c r="K43" s="593"/>
      <c r="L43" s="383"/>
      <c r="M43" s="600"/>
      <c r="N43" s="601"/>
      <c r="O43" s="602"/>
      <c r="P43" s="227" t="s">
        <v>208</v>
      </c>
      <c r="Q43" s="228"/>
      <c r="R43" s="228"/>
      <c r="S43" s="229"/>
      <c r="T43" s="230"/>
      <c r="U43" s="145" t="str">
        <f>IF(U42="","",VLOOKUP(U42,'シフト記号表（勤務時間帯） (2)'!$D$6:$X$47,21,FALSE))</f>
        <v/>
      </c>
      <c r="V43" s="146" t="str">
        <f>IF(V42="","",VLOOKUP(V42,'シフト記号表（勤務時間帯） (2)'!$D$6:$X$47,21,FALSE))</f>
        <v/>
      </c>
      <c r="W43" s="146" t="str">
        <f>IF(W42="","",VLOOKUP(W42,'シフト記号表（勤務時間帯） (2)'!$D$6:$X$47,21,FALSE))</f>
        <v/>
      </c>
      <c r="X43" s="146" t="str">
        <f>IF(X42="","",VLOOKUP(X42,'シフト記号表（勤務時間帯） (2)'!$D$6:$X$47,21,FALSE))</f>
        <v/>
      </c>
      <c r="Y43" s="146" t="str">
        <f>IF(Y42="","",VLOOKUP(Y42,'シフト記号表（勤務時間帯） (2)'!$D$6:$X$47,21,FALSE))</f>
        <v/>
      </c>
      <c r="Z43" s="146" t="str">
        <f>IF(Z42="","",VLOOKUP(Z42,'シフト記号表（勤務時間帯） (2)'!$D$6:$X$47,21,FALSE))</f>
        <v/>
      </c>
      <c r="AA43" s="147" t="str">
        <f>IF(AA42="","",VLOOKUP(AA42,'シフト記号表（勤務時間帯） (2)'!$D$6:$X$47,21,FALSE))</f>
        <v/>
      </c>
      <c r="AB43" s="145" t="str">
        <f>IF(AB42="","",VLOOKUP(AB42,'シフト記号表（勤務時間帯） (2)'!$D$6:$X$47,21,FALSE))</f>
        <v/>
      </c>
      <c r="AC43" s="146" t="str">
        <f>IF(AC42="","",VLOOKUP(AC42,'シフト記号表（勤務時間帯） (2)'!$D$6:$X$47,21,FALSE))</f>
        <v/>
      </c>
      <c r="AD43" s="146" t="str">
        <f>IF(AD42="","",VLOOKUP(AD42,'シフト記号表（勤務時間帯） (2)'!$D$6:$X$47,21,FALSE))</f>
        <v/>
      </c>
      <c r="AE43" s="146" t="str">
        <f>IF(AE42="","",VLOOKUP(AE42,'シフト記号表（勤務時間帯） (2)'!$D$6:$X$47,21,FALSE))</f>
        <v/>
      </c>
      <c r="AF43" s="146" t="str">
        <f>IF(AF42="","",VLOOKUP(AF42,'シフト記号表（勤務時間帯） (2)'!$D$6:$X$47,21,FALSE))</f>
        <v/>
      </c>
      <c r="AG43" s="146" t="str">
        <f>IF(AG42="","",VLOOKUP(AG42,'シフト記号表（勤務時間帯） (2)'!$D$6:$X$47,21,FALSE))</f>
        <v/>
      </c>
      <c r="AH43" s="147" t="str">
        <f>IF(AH42="","",VLOOKUP(AH42,'シフト記号表（勤務時間帯） (2)'!$D$6:$X$47,21,FALSE))</f>
        <v/>
      </c>
      <c r="AI43" s="145" t="str">
        <f>IF(AI42="","",VLOOKUP(AI42,'シフト記号表（勤務時間帯） (2)'!$D$6:$X$47,21,FALSE))</f>
        <v/>
      </c>
      <c r="AJ43" s="146" t="str">
        <f>IF(AJ42="","",VLOOKUP(AJ42,'シフト記号表（勤務時間帯） (2)'!$D$6:$X$47,21,FALSE))</f>
        <v/>
      </c>
      <c r="AK43" s="146" t="str">
        <f>IF(AK42="","",VLOOKUP(AK42,'シフト記号表（勤務時間帯） (2)'!$D$6:$X$47,21,FALSE))</f>
        <v/>
      </c>
      <c r="AL43" s="146" t="str">
        <f>IF(AL42="","",VLOOKUP(AL42,'シフト記号表（勤務時間帯） (2)'!$D$6:$X$47,21,FALSE))</f>
        <v/>
      </c>
      <c r="AM43" s="146" t="str">
        <f>IF(AM42="","",VLOOKUP(AM42,'シフト記号表（勤務時間帯） (2)'!$D$6:$X$47,21,FALSE))</f>
        <v/>
      </c>
      <c r="AN43" s="146" t="str">
        <f>IF(AN42="","",VLOOKUP(AN42,'シフト記号表（勤務時間帯） (2)'!$D$6:$X$47,21,FALSE))</f>
        <v/>
      </c>
      <c r="AO43" s="147" t="str">
        <f>IF(AO42="","",VLOOKUP(AO42,'シフト記号表（勤務時間帯） (2)'!$D$6:$X$47,21,FALSE))</f>
        <v/>
      </c>
      <c r="AP43" s="145" t="str">
        <f>IF(AP42="","",VLOOKUP(AP42,'シフト記号表（勤務時間帯） (2)'!$D$6:$X$47,21,FALSE))</f>
        <v/>
      </c>
      <c r="AQ43" s="146" t="str">
        <f>IF(AQ42="","",VLOOKUP(AQ42,'シフト記号表（勤務時間帯） (2)'!$D$6:$X$47,21,FALSE))</f>
        <v/>
      </c>
      <c r="AR43" s="146" t="str">
        <f>IF(AR42="","",VLOOKUP(AR42,'シフト記号表（勤務時間帯） (2)'!$D$6:$X$47,21,FALSE))</f>
        <v/>
      </c>
      <c r="AS43" s="146" t="str">
        <f>IF(AS42="","",VLOOKUP(AS42,'シフト記号表（勤務時間帯） (2)'!$D$6:$X$47,21,FALSE))</f>
        <v/>
      </c>
      <c r="AT43" s="146" t="str">
        <f>IF(AT42="","",VLOOKUP(AT42,'シフト記号表（勤務時間帯） (2)'!$D$6:$X$47,21,FALSE))</f>
        <v/>
      </c>
      <c r="AU43" s="146" t="str">
        <f>IF(AU42="","",VLOOKUP(AU42,'シフト記号表（勤務時間帯） (2)'!$D$6:$X$47,21,FALSE))</f>
        <v/>
      </c>
      <c r="AV43" s="147" t="str">
        <f>IF(AV42="","",VLOOKUP(AV42,'シフト記号表（勤務時間帯） (2)'!$D$6:$X$47,21,FALSE))</f>
        <v/>
      </c>
      <c r="AW43" s="145" t="str">
        <f>IF(AW42="","",VLOOKUP(AW42,'シフト記号表（勤務時間帯） (2)'!$D$6:$X$47,21,FALSE))</f>
        <v/>
      </c>
      <c r="AX43" s="146" t="str">
        <f>IF(AX42="","",VLOOKUP(AX42,'シフト記号表（勤務時間帯） (2)'!$D$6:$X$47,21,FALSE))</f>
        <v/>
      </c>
      <c r="AY43" s="146" t="str">
        <f>IF(AY42="","",VLOOKUP(AY42,'シフト記号表（勤務時間帯） (2)'!$D$6:$X$47,21,FALSE))</f>
        <v/>
      </c>
      <c r="AZ43" s="371">
        <f>IF($BC$3="４週",SUM(U43:AV43),IF($BC$3="暦月",SUM(U43:AY43),""))</f>
        <v>0</v>
      </c>
      <c r="BA43" s="372"/>
      <c r="BB43" s="373">
        <f>IF($BC$3="４週",AZ43/4,IF($BC$3="暦月",(AZ43/($BC$8/7)),""))</f>
        <v>0</v>
      </c>
      <c r="BC43" s="372"/>
      <c r="BD43" s="368"/>
      <c r="BE43" s="369"/>
      <c r="BF43" s="369"/>
      <c r="BG43" s="369"/>
      <c r="BH43" s="370"/>
    </row>
    <row r="44" spans="2:60" ht="20.25" customHeight="1" x14ac:dyDescent="0.4">
      <c r="B44" s="123"/>
      <c r="C44" s="533"/>
      <c r="D44" s="534"/>
      <c r="E44" s="535"/>
      <c r="F44" s="128"/>
      <c r="G44" s="129">
        <f>C42</f>
        <v>0</v>
      </c>
      <c r="H44" s="518"/>
      <c r="I44" s="594"/>
      <c r="J44" s="595"/>
      <c r="K44" s="595"/>
      <c r="L44" s="596"/>
      <c r="M44" s="603"/>
      <c r="N44" s="604"/>
      <c r="O44" s="605"/>
      <c r="P44" s="231" t="s">
        <v>209</v>
      </c>
      <c r="Q44" s="243"/>
      <c r="R44" s="243"/>
      <c r="S44" s="233"/>
      <c r="T44" s="234"/>
      <c r="U44" s="95" t="str">
        <f>IF(U42="","",VLOOKUP(U42,'シフト記号表（勤務時間帯） (2)'!$D$6:$Z$47,23,FALSE))</f>
        <v/>
      </c>
      <c r="V44" s="96" t="str">
        <f>IF(V42="","",VLOOKUP(V42,'シフト記号表（勤務時間帯） (2)'!$D$6:$Z$47,23,FALSE))</f>
        <v/>
      </c>
      <c r="W44" s="96" t="str">
        <f>IF(W42="","",VLOOKUP(W42,'シフト記号表（勤務時間帯） (2)'!$D$6:$Z$47,23,FALSE))</f>
        <v/>
      </c>
      <c r="X44" s="96" t="str">
        <f>IF(X42="","",VLOOKUP(X42,'シフト記号表（勤務時間帯） (2)'!$D$6:$Z$47,23,FALSE))</f>
        <v/>
      </c>
      <c r="Y44" s="96" t="str">
        <f>IF(Y42="","",VLOOKUP(Y42,'シフト記号表（勤務時間帯） (2)'!$D$6:$Z$47,23,FALSE))</f>
        <v/>
      </c>
      <c r="Z44" s="96" t="str">
        <f>IF(Z42="","",VLOOKUP(Z42,'シフト記号表（勤務時間帯） (2)'!$D$6:$Z$47,23,FALSE))</f>
        <v/>
      </c>
      <c r="AA44" s="97" t="str">
        <f>IF(AA42="","",VLOOKUP(AA42,'シフト記号表（勤務時間帯） (2)'!$D$6:$Z$47,23,FALSE))</f>
        <v/>
      </c>
      <c r="AB44" s="95" t="str">
        <f>IF(AB42="","",VLOOKUP(AB42,'シフト記号表（勤務時間帯） (2)'!$D$6:$Z$47,23,FALSE))</f>
        <v/>
      </c>
      <c r="AC44" s="96" t="str">
        <f>IF(AC42="","",VLOOKUP(AC42,'シフト記号表（勤務時間帯） (2)'!$D$6:$Z$47,23,FALSE))</f>
        <v/>
      </c>
      <c r="AD44" s="96" t="str">
        <f>IF(AD42="","",VLOOKUP(AD42,'シフト記号表（勤務時間帯） (2)'!$D$6:$Z$47,23,FALSE))</f>
        <v/>
      </c>
      <c r="AE44" s="96" t="str">
        <f>IF(AE42="","",VLOOKUP(AE42,'シフト記号表（勤務時間帯） (2)'!$D$6:$Z$47,23,FALSE))</f>
        <v/>
      </c>
      <c r="AF44" s="96" t="str">
        <f>IF(AF42="","",VLOOKUP(AF42,'シフト記号表（勤務時間帯） (2)'!$D$6:$Z$47,23,FALSE))</f>
        <v/>
      </c>
      <c r="AG44" s="96" t="str">
        <f>IF(AG42="","",VLOOKUP(AG42,'シフト記号表（勤務時間帯） (2)'!$D$6:$Z$47,23,FALSE))</f>
        <v/>
      </c>
      <c r="AH44" s="97" t="str">
        <f>IF(AH42="","",VLOOKUP(AH42,'シフト記号表（勤務時間帯） (2)'!$D$6:$Z$47,23,FALSE))</f>
        <v/>
      </c>
      <c r="AI44" s="95" t="str">
        <f>IF(AI42="","",VLOOKUP(AI42,'シフト記号表（勤務時間帯） (2)'!$D$6:$Z$47,23,FALSE))</f>
        <v/>
      </c>
      <c r="AJ44" s="96" t="str">
        <f>IF(AJ42="","",VLOOKUP(AJ42,'シフト記号表（勤務時間帯） (2)'!$D$6:$Z$47,23,FALSE))</f>
        <v/>
      </c>
      <c r="AK44" s="96" t="str">
        <f>IF(AK42="","",VLOOKUP(AK42,'シフト記号表（勤務時間帯） (2)'!$D$6:$Z$47,23,FALSE))</f>
        <v/>
      </c>
      <c r="AL44" s="96" t="str">
        <f>IF(AL42="","",VLOOKUP(AL42,'シフト記号表（勤務時間帯） (2)'!$D$6:$Z$47,23,FALSE))</f>
        <v/>
      </c>
      <c r="AM44" s="96" t="str">
        <f>IF(AM42="","",VLOOKUP(AM42,'シフト記号表（勤務時間帯） (2)'!$D$6:$Z$47,23,FALSE))</f>
        <v/>
      </c>
      <c r="AN44" s="96" t="str">
        <f>IF(AN42="","",VLOOKUP(AN42,'シフト記号表（勤務時間帯） (2)'!$D$6:$Z$47,23,FALSE))</f>
        <v/>
      </c>
      <c r="AO44" s="97" t="str">
        <f>IF(AO42="","",VLOOKUP(AO42,'シフト記号表（勤務時間帯） (2)'!$D$6:$Z$47,23,FALSE))</f>
        <v/>
      </c>
      <c r="AP44" s="95" t="str">
        <f>IF(AP42="","",VLOOKUP(AP42,'シフト記号表（勤務時間帯） (2)'!$D$6:$Z$47,23,FALSE))</f>
        <v/>
      </c>
      <c r="AQ44" s="96" t="str">
        <f>IF(AQ42="","",VLOOKUP(AQ42,'シフト記号表（勤務時間帯） (2)'!$D$6:$Z$47,23,FALSE))</f>
        <v/>
      </c>
      <c r="AR44" s="96" t="str">
        <f>IF(AR42="","",VLOOKUP(AR42,'シフト記号表（勤務時間帯） (2)'!$D$6:$Z$47,23,FALSE))</f>
        <v/>
      </c>
      <c r="AS44" s="96" t="str">
        <f>IF(AS42="","",VLOOKUP(AS42,'シフト記号表（勤務時間帯） (2)'!$D$6:$Z$47,23,FALSE))</f>
        <v/>
      </c>
      <c r="AT44" s="96" t="str">
        <f>IF(AT42="","",VLOOKUP(AT42,'シフト記号表（勤務時間帯） (2)'!$D$6:$Z$47,23,FALSE))</f>
        <v/>
      </c>
      <c r="AU44" s="96" t="str">
        <f>IF(AU42="","",VLOOKUP(AU42,'シフト記号表（勤務時間帯） (2)'!$D$6:$Z$47,23,FALSE))</f>
        <v/>
      </c>
      <c r="AV44" s="97" t="str">
        <f>IF(AV42="","",VLOOKUP(AV42,'シフト記号表（勤務時間帯） (2)'!$D$6:$Z$47,23,FALSE))</f>
        <v/>
      </c>
      <c r="AW44" s="95" t="str">
        <f>IF(AW42="","",VLOOKUP(AW42,'シフト記号表（勤務時間帯） (2)'!$D$6:$Z$47,23,FALSE))</f>
        <v/>
      </c>
      <c r="AX44" s="96" t="str">
        <f>IF(AX42="","",VLOOKUP(AX42,'シフト記号表（勤務時間帯） (2)'!$D$6:$Z$47,23,FALSE))</f>
        <v/>
      </c>
      <c r="AY44" s="96" t="str">
        <f>IF(AY42="","",VLOOKUP(AY42,'シフト記号表（勤務時間帯） (2)'!$D$6:$Z$47,23,FALSE))</f>
        <v/>
      </c>
      <c r="AZ44" s="615">
        <f>IF($BC$3="４週",SUM(U44:AV44),IF($BC$3="暦月",SUM(U44:AY44),""))</f>
        <v>0</v>
      </c>
      <c r="BA44" s="616"/>
      <c r="BB44" s="617">
        <f>IF($BC$3="４週",AZ44/4,IF($BC$3="暦月",(AZ44/($BC$8/7)),""))</f>
        <v>0</v>
      </c>
      <c r="BC44" s="616"/>
      <c r="BD44" s="497"/>
      <c r="BE44" s="498"/>
      <c r="BF44" s="498"/>
      <c r="BG44" s="498"/>
      <c r="BH44" s="499"/>
    </row>
    <row r="45" spans="2:60" ht="20.25" customHeight="1" x14ac:dyDescent="0.4">
      <c r="B45" s="235"/>
      <c r="C45" s="376"/>
      <c r="D45" s="385"/>
      <c r="E45" s="377"/>
      <c r="F45" s="127"/>
      <c r="G45" s="125"/>
      <c r="H45" s="619"/>
      <c r="I45" s="380"/>
      <c r="J45" s="592"/>
      <c r="K45" s="592"/>
      <c r="L45" s="381"/>
      <c r="M45" s="597"/>
      <c r="N45" s="598"/>
      <c r="O45" s="599"/>
      <c r="P45" s="236" t="s">
        <v>18</v>
      </c>
      <c r="Q45" s="237"/>
      <c r="R45" s="237"/>
      <c r="S45" s="238"/>
      <c r="T45" s="239"/>
      <c r="U45" s="201"/>
      <c r="V45" s="202"/>
      <c r="W45" s="202"/>
      <c r="X45" s="202"/>
      <c r="Y45" s="202"/>
      <c r="Z45" s="202"/>
      <c r="AA45" s="203"/>
      <c r="AB45" s="201"/>
      <c r="AC45" s="202"/>
      <c r="AD45" s="202"/>
      <c r="AE45" s="202"/>
      <c r="AF45" s="202"/>
      <c r="AG45" s="202"/>
      <c r="AH45" s="203"/>
      <c r="AI45" s="201"/>
      <c r="AJ45" s="202"/>
      <c r="AK45" s="202"/>
      <c r="AL45" s="202"/>
      <c r="AM45" s="202"/>
      <c r="AN45" s="202"/>
      <c r="AO45" s="203"/>
      <c r="AP45" s="201"/>
      <c r="AQ45" s="202"/>
      <c r="AR45" s="202"/>
      <c r="AS45" s="202"/>
      <c r="AT45" s="202"/>
      <c r="AU45" s="202"/>
      <c r="AV45" s="203"/>
      <c r="AW45" s="201"/>
      <c r="AX45" s="202"/>
      <c r="AY45" s="202"/>
      <c r="AZ45" s="606"/>
      <c r="BA45" s="607"/>
      <c r="BB45" s="614"/>
      <c r="BC45" s="607"/>
      <c r="BD45" s="365"/>
      <c r="BE45" s="366"/>
      <c r="BF45" s="366"/>
      <c r="BG45" s="366"/>
      <c r="BH45" s="367"/>
    </row>
    <row r="46" spans="2:60" ht="20.25" customHeight="1" x14ac:dyDescent="0.4">
      <c r="B46" s="226">
        <f>B43+1</f>
        <v>9</v>
      </c>
      <c r="C46" s="378"/>
      <c r="D46" s="387"/>
      <c r="E46" s="379"/>
      <c r="F46" s="127">
        <f>C45</f>
        <v>0</v>
      </c>
      <c r="G46" s="125"/>
      <c r="H46" s="453"/>
      <c r="I46" s="382"/>
      <c r="J46" s="593"/>
      <c r="K46" s="593"/>
      <c r="L46" s="383"/>
      <c r="M46" s="600"/>
      <c r="N46" s="601"/>
      <c r="O46" s="602"/>
      <c r="P46" s="227" t="s">
        <v>208</v>
      </c>
      <c r="Q46" s="228"/>
      <c r="R46" s="228"/>
      <c r="S46" s="229"/>
      <c r="T46" s="230"/>
      <c r="U46" s="145" t="str">
        <f>IF(U45="","",VLOOKUP(U45,'シフト記号表（勤務時間帯） (2)'!$D$6:$X$47,21,FALSE))</f>
        <v/>
      </c>
      <c r="V46" s="146" t="str">
        <f>IF(V45="","",VLOOKUP(V45,'シフト記号表（勤務時間帯） (2)'!$D$6:$X$47,21,FALSE))</f>
        <v/>
      </c>
      <c r="W46" s="146" t="str">
        <f>IF(W45="","",VLOOKUP(W45,'シフト記号表（勤務時間帯） (2)'!$D$6:$X$47,21,FALSE))</f>
        <v/>
      </c>
      <c r="X46" s="146" t="str">
        <f>IF(X45="","",VLOOKUP(X45,'シフト記号表（勤務時間帯） (2)'!$D$6:$X$47,21,FALSE))</f>
        <v/>
      </c>
      <c r="Y46" s="146" t="str">
        <f>IF(Y45="","",VLOOKUP(Y45,'シフト記号表（勤務時間帯） (2)'!$D$6:$X$47,21,FALSE))</f>
        <v/>
      </c>
      <c r="Z46" s="146" t="str">
        <f>IF(Z45="","",VLOOKUP(Z45,'シフト記号表（勤務時間帯） (2)'!$D$6:$X$47,21,FALSE))</f>
        <v/>
      </c>
      <c r="AA46" s="147" t="str">
        <f>IF(AA45="","",VLOOKUP(AA45,'シフト記号表（勤務時間帯） (2)'!$D$6:$X$47,21,FALSE))</f>
        <v/>
      </c>
      <c r="AB46" s="145" t="str">
        <f>IF(AB45="","",VLOOKUP(AB45,'シフト記号表（勤務時間帯） (2)'!$D$6:$X$47,21,FALSE))</f>
        <v/>
      </c>
      <c r="AC46" s="146" t="str">
        <f>IF(AC45="","",VLOOKUP(AC45,'シフト記号表（勤務時間帯） (2)'!$D$6:$X$47,21,FALSE))</f>
        <v/>
      </c>
      <c r="AD46" s="146" t="str">
        <f>IF(AD45="","",VLOOKUP(AD45,'シフト記号表（勤務時間帯） (2)'!$D$6:$X$47,21,FALSE))</f>
        <v/>
      </c>
      <c r="AE46" s="146" t="str">
        <f>IF(AE45="","",VLOOKUP(AE45,'シフト記号表（勤務時間帯） (2)'!$D$6:$X$47,21,FALSE))</f>
        <v/>
      </c>
      <c r="AF46" s="146" t="str">
        <f>IF(AF45="","",VLOOKUP(AF45,'シフト記号表（勤務時間帯） (2)'!$D$6:$X$47,21,FALSE))</f>
        <v/>
      </c>
      <c r="AG46" s="146" t="str">
        <f>IF(AG45="","",VLOOKUP(AG45,'シフト記号表（勤務時間帯） (2)'!$D$6:$X$47,21,FALSE))</f>
        <v/>
      </c>
      <c r="AH46" s="147" t="str">
        <f>IF(AH45="","",VLOOKUP(AH45,'シフト記号表（勤務時間帯） (2)'!$D$6:$X$47,21,FALSE))</f>
        <v/>
      </c>
      <c r="AI46" s="145" t="str">
        <f>IF(AI45="","",VLOOKUP(AI45,'シフト記号表（勤務時間帯） (2)'!$D$6:$X$47,21,FALSE))</f>
        <v/>
      </c>
      <c r="AJ46" s="146" t="str">
        <f>IF(AJ45="","",VLOOKUP(AJ45,'シフト記号表（勤務時間帯） (2)'!$D$6:$X$47,21,FALSE))</f>
        <v/>
      </c>
      <c r="AK46" s="146" t="str">
        <f>IF(AK45="","",VLOOKUP(AK45,'シフト記号表（勤務時間帯） (2)'!$D$6:$X$47,21,FALSE))</f>
        <v/>
      </c>
      <c r="AL46" s="146" t="str">
        <f>IF(AL45="","",VLOOKUP(AL45,'シフト記号表（勤務時間帯） (2)'!$D$6:$X$47,21,FALSE))</f>
        <v/>
      </c>
      <c r="AM46" s="146" t="str">
        <f>IF(AM45="","",VLOOKUP(AM45,'シフト記号表（勤務時間帯） (2)'!$D$6:$X$47,21,FALSE))</f>
        <v/>
      </c>
      <c r="AN46" s="146" t="str">
        <f>IF(AN45="","",VLOOKUP(AN45,'シフト記号表（勤務時間帯） (2)'!$D$6:$X$47,21,FALSE))</f>
        <v/>
      </c>
      <c r="AO46" s="147" t="str">
        <f>IF(AO45="","",VLOOKUP(AO45,'シフト記号表（勤務時間帯） (2)'!$D$6:$X$47,21,FALSE))</f>
        <v/>
      </c>
      <c r="AP46" s="145" t="str">
        <f>IF(AP45="","",VLOOKUP(AP45,'シフト記号表（勤務時間帯） (2)'!$D$6:$X$47,21,FALSE))</f>
        <v/>
      </c>
      <c r="AQ46" s="146" t="str">
        <f>IF(AQ45="","",VLOOKUP(AQ45,'シフト記号表（勤務時間帯） (2)'!$D$6:$X$47,21,FALSE))</f>
        <v/>
      </c>
      <c r="AR46" s="146" t="str">
        <f>IF(AR45="","",VLOOKUP(AR45,'シフト記号表（勤務時間帯） (2)'!$D$6:$X$47,21,FALSE))</f>
        <v/>
      </c>
      <c r="AS46" s="146" t="str">
        <f>IF(AS45="","",VLOOKUP(AS45,'シフト記号表（勤務時間帯） (2)'!$D$6:$X$47,21,FALSE))</f>
        <v/>
      </c>
      <c r="AT46" s="146" t="str">
        <f>IF(AT45="","",VLOOKUP(AT45,'シフト記号表（勤務時間帯） (2)'!$D$6:$X$47,21,FALSE))</f>
        <v/>
      </c>
      <c r="AU46" s="146" t="str">
        <f>IF(AU45="","",VLOOKUP(AU45,'シフト記号表（勤務時間帯） (2)'!$D$6:$X$47,21,FALSE))</f>
        <v/>
      </c>
      <c r="AV46" s="147" t="str">
        <f>IF(AV45="","",VLOOKUP(AV45,'シフト記号表（勤務時間帯） (2)'!$D$6:$X$47,21,FALSE))</f>
        <v/>
      </c>
      <c r="AW46" s="145" t="str">
        <f>IF(AW45="","",VLOOKUP(AW45,'シフト記号表（勤務時間帯） (2)'!$D$6:$X$47,21,FALSE))</f>
        <v/>
      </c>
      <c r="AX46" s="146" t="str">
        <f>IF(AX45="","",VLOOKUP(AX45,'シフト記号表（勤務時間帯） (2)'!$D$6:$X$47,21,FALSE))</f>
        <v/>
      </c>
      <c r="AY46" s="146" t="str">
        <f>IF(AY45="","",VLOOKUP(AY45,'シフト記号表（勤務時間帯） (2)'!$D$6:$X$47,21,FALSE))</f>
        <v/>
      </c>
      <c r="AZ46" s="371">
        <f>IF($BC$3="４週",SUM(U46:AV46),IF($BC$3="暦月",SUM(U46:AY46),""))</f>
        <v>0</v>
      </c>
      <c r="BA46" s="372"/>
      <c r="BB46" s="373">
        <f>IF($BC$3="４週",AZ46/4,IF($BC$3="暦月",(AZ46/($BC$8/7)),""))</f>
        <v>0</v>
      </c>
      <c r="BC46" s="372"/>
      <c r="BD46" s="368"/>
      <c r="BE46" s="369"/>
      <c r="BF46" s="369"/>
      <c r="BG46" s="369"/>
      <c r="BH46" s="370"/>
    </row>
    <row r="47" spans="2:60" ht="20.25" customHeight="1" x14ac:dyDescent="0.4">
      <c r="B47" s="123"/>
      <c r="C47" s="533"/>
      <c r="D47" s="534"/>
      <c r="E47" s="535"/>
      <c r="F47" s="128"/>
      <c r="G47" s="129">
        <f>C45</f>
        <v>0</v>
      </c>
      <c r="H47" s="518"/>
      <c r="I47" s="594"/>
      <c r="J47" s="595"/>
      <c r="K47" s="595"/>
      <c r="L47" s="596"/>
      <c r="M47" s="603"/>
      <c r="N47" s="604"/>
      <c r="O47" s="605"/>
      <c r="P47" s="231" t="s">
        <v>209</v>
      </c>
      <c r="Q47" s="232"/>
      <c r="R47" s="232"/>
      <c r="S47" s="244"/>
      <c r="T47" s="245"/>
      <c r="U47" s="95" t="str">
        <f>IF(U45="","",VLOOKUP(U45,'シフト記号表（勤務時間帯） (2)'!$D$6:$Z$47,23,FALSE))</f>
        <v/>
      </c>
      <c r="V47" s="96" t="str">
        <f>IF(V45="","",VLOOKUP(V45,'シフト記号表（勤務時間帯） (2)'!$D$6:$Z$47,23,FALSE))</f>
        <v/>
      </c>
      <c r="W47" s="96" t="str">
        <f>IF(W45="","",VLOOKUP(W45,'シフト記号表（勤務時間帯） (2)'!$D$6:$Z$47,23,FALSE))</f>
        <v/>
      </c>
      <c r="X47" s="96" t="str">
        <f>IF(X45="","",VLOOKUP(X45,'シフト記号表（勤務時間帯） (2)'!$D$6:$Z$47,23,FALSE))</f>
        <v/>
      </c>
      <c r="Y47" s="96" t="str">
        <f>IF(Y45="","",VLOOKUP(Y45,'シフト記号表（勤務時間帯） (2)'!$D$6:$Z$47,23,FALSE))</f>
        <v/>
      </c>
      <c r="Z47" s="96" t="str">
        <f>IF(Z45="","",VLOOKUP(Z45,'シフト記号表（勤務時間帯） (2)'!$D$6:$Z$47,23,FALSE))</f>
        <v/>
      </c>
      <c r="AA47" s="97" t="str">
        <f>IF(AA45="","",VLOOKUP(AA45,'シフト記号表（勤務時間帯） (2)'!$D$6:$Z$47,23,FALSE))</f>
        <v/>
      </c>
      <c r="AB47" s="95" t="str">
        <f>IF(AB45="","",VLOOKUP(AB45,'シフト記号表（勤務時間帯） (2)'!$D$6:$Z$47,23,FALSE))</f>
        <v/>
      </c>
      <c r="AC47" s="96" t="str">
        <f>IF(AC45="","",VLOOKUP(AC45,'シフト記号表（勤務時間帯） (2)'!$D$6:$Z$47,23,FALSE))</f>
        <v/>
      </c>
      <c r="AD47" s="96" t="str">
        <f>IF(AD45="","",VLOOKUP(AD45,'シフト記号表（勤務時間帯） (2)'!$D$6:$Z$47,23,FALSE))</f>
        <v/>
      </c>
      <c r="AE47" s="96" t="str">
        <f>IF(AE45="","",VLOOKUP(AE45,'シフト記号表（勤務時間帯） (2)'!$D$6:$Z$47,23,FALSE))</f>
        <v/>
      </c>
      <c r="AF47" s="96" t="str">
        <f>IF(AF45="","",VLOOKUP(AF45,'シフト記号表（勤務時間帯） (2)'!$D$6:$Z$47,23,FALSE))</f>
        <v/>
      </c>
      <c r="AG47" s="96" t="str">
        <f>IF(AG45="","",VLOOKUP(AG45,'シフト記号表（勤務時間帯） (2)'!$D$6:$Z$47,23,FALSE))</f>
        <v/>
      </c>
      <c r="AH47" s="97" t="str">
        <f>IF(AH45="","",VLOOKUP(AH45,'シフト記号表（勤務時間帯） (2)'!$D$6:$Z$47,23,FALSE))</f>
        <v/>
      </c>
      <c r="AI47" s="95" t="str">
        <f>IF(AI45="","",VLOOKUP(AI45,'シフト記号表（勤務時間帯） (2)'!$D$6:$Z$47,23,FALSE))</f>
        <v/>
      </c>
      <c r="AJ47" s="96" t="str">
        <f>IF(AJ45="","",VLOOKUP(AJ45,'シフト記号表（勤務時間帯） (2)'!$D$6:$Z$47,23,FALSE))</f>
        <v/>
      </c>
      <c r="AK47" s="96" t="str">
        <f>IF(AK45="","",VLOOKUP(AK45,'シフト記号表（勤務時間帯） (2)'!$D$6:$Z$47,23,FALSE))</f>
        <v/>
      </c>
      <c r="AL47" s="96" t="str">
        <f>IF(AL45="","",VLOOKUP(AL45,'シフト記号表（勤務時間帯） (2)'!$D$6:$Z$47,23,FALSE))</f>
        <v/>
      </c>
      <c r="AM47" s="96" t="str">
        <f>IF(AM45="","",VLOOKUP(AM45,'シフト記号表（勤務時間帯） (2)'!$D$6:$Z$47,23,FALSE))</f>
        <v/>
      </c>
      <c r="AN47" s="96" t="str">
        <f>IF(AN45="","",VLOOKUP(AN45,'シフト記号表（勤務時間帯） (2)'!$D$6:$Z$47,23,FALSE))</f>
        <v/>
      </c>
      <c r="AO47" s="97" t="str">
        <f>IF(AO45="","",VLOOKUP(AO45,'シフト記号表（勤務時間帯） (2)'!$D$6:$Z$47,23,FALSE))</f>
        <v/>
      </c>
      <c r="AP47" s="95" t="str">
        <f>IF(AP45="","",VLOOKUP(AP45,'シフト記号表（勤務時間帯） (2)'!$D$6:$Z$47,23,FALSE))</f>
        <v/>
      </c>
      <c r="AQ47" s="96" t="str">
        <f>IF(AQ45="","",VLOOKUP(AQ45,'シフト記号表（勤務時間帯） (2)'!$D$6:$Z$47,23,FALSE))</f>
        <v/>
      </c>
      <c r="AR47" s="96" t="str">
        <f>IF(AR45="","",VLOOKUP(AR45,'シフト記号表（勤務時間帯） (2)'!$D$6:$Z$47,23,FALSE))</f>
        <v/>
      </c>
      <c r="AS47" s="96" t="str">
        <f>IF(AS45="","",VLOOKUP(AS45,'シフト記号表（勤務時間帯） (2)'!$D$6:$Z$47,23,FALSE))</f>
        <v/>
      </c>
      <c r="AT47" s="96" t="str">
        <f>IF(AT45="","",VLOOKUP(AT45,'シフト記号表（勤務時間帯） (2)'!$D$6:$Z$47,23,FALSE))</f>
        <v/>
      </c>
      <c r="AU47" s="96" t="str">
        <f>IF(AU45="","",VLOOKUP(AU45,'シフト記号表（勤務時間帯） (2)'!$D$6:$Z$47,23,FALSE))</f>
        <v/>
      </c>
      <c r="AV47" s="97" t="str">
        <f>IF(AV45="","",VLOOKUP(AV45,'シフト記号表（勤務時間帯） (2)'!$D$6:$Z$47,23,FALSE))</f>
        <v/>
      </c>
      <c r="AW47" s="95" t="str">
        <f>IF(AW45="","",VLOOKUP(AW45,'シフト記号表（勤務時間帯） (2)'!$D$6:$Z$47,23,FALSE))</f>
        <v/>
      </c>
      <c r="AX47" s="96" t="str">
        <f>IF(AX45="","",VLOOKUP(AX45,'シフト記号表（勤務時間帯） (2)'!$D$6:$Z$47,23,FALSE))</f>
        <v/>
      </c>
      <c r="AY47" s="96" t="str">
        <f>IF(AY45="","",VLOOKUP(AY45,'シフト記号表（勤務時間帯） (2)'!$D$6:$Z$47,23,FALSE))</f>
        <v/>
      </c>
      <c r="AZ47" s="615">
        <f>IF($BC$3="４週",SUM(U47:AV47),IF($BC$3="暦月",SUM(U47:AY47),""))</f>
        <v>0</v>
      </c>
      <c r="BA47" s="616"/>
      <c r="BB47" s="617">
        <f>IF($BC$3="４週",AZ47/4,IF($BC$3="暦月",(AZ47/($BC$8/7)),""))</f>
        <v>0</v>
      </c>
      <c r="BC47" s="616"/>
      <c r="BD47" s="497"/>
      <c r="BE47" s="498"/>
      <c r="BF47" s="498"/>
      <c r="BG47" s="498"/>
      <c r="BH47" s="499"/>
    </row>
    <row r="48" spans="2:60" ht="20.25" customHeight="1" x14ac:dyDescent="0.4">
      <c r="B48" s="235"/>
      <c r="C48" s="376"/>
      <c r="D48" s="385"/>
      <c r="E48" s="377"/>
      <c r="F48" s="127"/>
      <c r="G48" s="125"/>
      <c r="H48" s="619"/>
      <c r="I48" s="380"/>
      <c r="J48" s="592"/>
      <c r="K48" s="592"/>
      <c r="L48" s="381"/>
      <c r="M48" s="597"/>
      <c r="N48" s="598"/>
      <c r="O48" s="599"/>
      <c r="P48" s="236" t="s">
        <v>18</v>
      </c>
      <c r="Q48" s="240"/>
      <c r="R48" s="240"/>
      <c r="S48" s="241"/>
      <c r="T48" s="246"/>
      <c r="U48" s="201"/>
      <c r="V48" s="202"/>
      <c r="W48" s="202"/>
      <c r="X48" s="202"/>
      <c r="Y48" s="202"/>
      <c r="Z48" s="202"/>
      <c r="AA48" s="203"/>
      <c r="AB48" s="201"/>
      <c r="AC48" s="202"/>
      <c r="AD48" s="202"/>
      <c r="AE48" s="202"/>
      <c r="AF48" s="202"/>
      <c r="AG48" s="202"/>
      <c r="AH48" s="203"/>
      <c r="AI48" s="201"/>
      <c r="AJ48" s="202"/>
      <c r="AK48" s="202"/>
      <c r="AL48" s="202"/>
      <c r="AM48" s="202"/>
      <c r="AN48" s="202"/>
      <c r="AO48" s="203"/>
      <c r="AP48" s="201"/>
      <c r="AQ48" s="202"/>
      <c r="AR48" s="202"/>
      <c r="AS48" s="202"/>
      <c r="AT48" s="202"/>
      <c r="AU48" s="202"/>
      <c r="AV48" s="203"/>
      <c r="AW48" s="201"/>
      <c r="AX48" s="202"/>
      <c r="AY48" s="202"/>
      <c r="AZ48" s="606"/>
      <c r="BA48" s="607"/>
      <c r="BB48" s="614"/>
      <c r="BC48" s="607"/>
      <c r="BD48" s="365"/>
      <c r="BE48" s="366"/>
      <c r="BF48" s="366"/>
      <c r="BG48" s="366"/>
      <c r="BH48" s="367"/>
    </row>
    <row r="49" spans="2:60" ht="20.25" customHeight="1" x14ac:dyDescent="0.4">
      <c r="B49" s="226">
        <f>B46+1</f>
        <v>10</v>
      </c>
      <c r="C49" s="378"/>
      <c r="D49" s="387"/>
      <c r="E49" s="379"/>
      <c r="F49" s="127">
        <f>C48</f>
        <v>0</v>
      </c>
      <c r="G49" s="125"/>
      <c r="H49" s="453"/>
      <c r="I49" s="382"/>
      <c r="J49" s="593"/>
      <c r="K49" s="593"/>
      <c r="L49" s="383"/>
      <c r="M49" s="600"/>
      <c r="N49" s="601"/>
      <c r="O49" s="602"/>
      <c r="P49" s="227" t="s">
        <v>208</v>
      </c>
      <c r="Q49" s="228"/>
      <c r="R49" s="228"/>
      <c r="S49" s="229"/>
      <c r="T49" s="230"/>
      <c r="U49" s="145" t="str">
        <f>IF(U48="","",VLOOKUP(U48,'シフト記号表（勤務時間帯） (2)'!$D$6:$X$47,21,FALSE))</f>
        <v/>
      </c>
      <c r="V49" s="146" t="str">
        <f>IF(V48="","",VLOOKUP(V48,'シフト記号表（勤務時間帯） (2)'!$D$6:$X$47,21,FALSE))</f>
        <v/>
      </c>
      <c r="W49" s="146" t="str">
        <f>IF(W48="","",VLOOKUP(W48,'シフト記号表（勤務時間帯） (2)'!$D$6:$X$47,21,FALSE))</f>
        <v/>
      </c>
      <c r="X49" s="146" t="str">
        <f>IF(X48="","",VLOOKUP(X48,'シフト記号表（勤務時間帯） (2)'!$D$6:$X$47,21,FALSE))</f>
        <v/>
      </c>
      <c r="Y49" s="146" t="str">
        <f>IF(Y48="","",VLOOKUP(Y48,'シフト記号表（勤務時間帯） (2)'!$D$6:$X$47,21,FALSE))</f>
        <v/>
      </c>
      <c r="Z49" s="146" t="str">
        <f>IF(Z48="","",VLOOKUP(Z48,'シフト記号表（勤務時間帯） (2)'!$D$6:$X$47,21,FALSE))</f>
        <v/>
      </c>
      <c r="AA49" s="147" t="str">
        <f>IF(AA48="","",VLOOKUP(AA48,'シフト記号表（勤務時間帯） (2)'!$D$6:$X$47,21,FALSE))</f>
        <v/>
      </c>
      <c r="AB49" s="145" t="str">
        <f>IF(AB48="","",VLOOKUP(AB48,'シフト記号表（勤務時間帯） (2)'!$D$6:$X$47,21,FALSE))</f>
        <v/>
      </c>
      <c r="AC49" s="146" t="str">
        <f>IF(AC48="","",VLOOKUP(AC48,'シフト記号表（勤務時間帯） (2)'!$D$6:$X$47,21,FALSE))</f>
        <v/>
      </c>
      <c r="AD49" s="146" t="str">
        <f>IF(AD48="","",VLOOKUP(AD48,'シフト記号表（勤務時間帯） (2)'!$D$6:$X$47,21,FALSE))</f>
        <v/>
      </c>
      <c r="AE49" s="146" t="str">
        <f>IF(AE48="","",VLOOKUP(AE48,'シフト記号表（勤務時間帯） (2)'!$D$6:$X$47,21,FALSE))</f>
        <v/>
      </c>
      <c r="AF49" s="146" t="str">
        <f>IF(AF48="","",VLOOKUP(AF48,'シフト記号表（勤務時間帯） (2)'!$D$6:$X$47,21,FALSE))</f>
        <v/>
      </c>
      <c r="AG49" s="146" t="str">
        <f>IF(AG48="","",VLOOKUP(AG48,'シフト記号表（勤務時間帯） (2)'!$D$6:$X$47,21,FALSE))</f>
        <v/>
      </c>
      <c r="AH49" s="147" t="str">
        <f>IF(AH48="","",VLOOKUP(AH48,'シフト記号表（勤務時間帯） (2)'!$D$6:$X$47,21,FALSE))</f>
        <v/>
      </c>
      <c r="AI49" s="145" t="str">
        <f>IF(AI48="","",VLOOKUP(AI48,'シフト記号表（勤務時間帯） (2)'!$D$6:$X$47,21,FALSE))</f>
        <v/>
      </c>
      <c r="AJ49" s="146" t="str">
        <f>IF(AJ48="","",VLOOKUP(AJ48,'シフト記号表（勤務時間帯） (2)'!$D$6:$X$47,21,FALSE))</f>
        <v/>
      </c>
      <c r="AK49" s="146" t="str">
        <f>IF(AK48="","",VLOOKUP(AK48,'シフト記号表（勤務時間帯） (2)'!$D$6:$X$47,21,FALSE))</f>
        <v/>
      </c>
      <c r="AL49" s="146" t="str">
        <f>IF(AL48="","",VLOOKUP(AL48,'シフト記号表（勤務時間帯） (2)'!$D$6:$X$47,21,FALSE))</f>
        <v/>
      </c>
      <c r="AM49" s="146" t="str">
        <f>IF(AM48="","",VLOOKUP(AM48,'シフト記号表（勤務時間帯） (2)'!$D$6:$X$47,21,FALSE))</f>
        <v/>
      </c>
      <c r="AN49" s="146" t="str">
        <f>IF(AN48="","",VLOOKUP(AN48,'シフト記号表（勤務時間帯） (2)'!$D$6:$X$47,21,FALSE))</f>
        <v/>
      </c>
      <c r="AO49" s="147" t="str">
        <f>IF(AO48="","",VLOOKUP(AO48,'シフト記号表（勤務時間帯） (2)'!$D$6:$X$47,21,FALSE))</f>
        <v/>
      </c>
      <c r="AP49" s="145" t="str">
        <f>IF(AP48="","",VLOOKUP(AP48,'シフト記号表（勤務時間帯） (2)'!$D$6:$X$47,21,FALSE))</f>
        <v/>
      </c>
      <c r="AQ49" s="146" t="str">
        <f>IF(AQ48="","",VLOOKUP(AQ48,'シフト記号表（勤務時間帯） (2)'!$D$6:$X$47,21,FALSE))</f>
        <v/>
      </c>
      <c r="AR49" s="146" t="str">
        <f>IF(AR48="","",VLOOKUP(AR48,'シフト記号表（勤務時間帯） (2)'!$D$6:$X$47,21,FALSE))</f>
        <v/>
      </c>
      <c r="AS49" s="146" t="str">
        <f>IF(AS48="","",VLOOKUP(AS48,'シフト記号表（勤務時間帯） (2)'!$D$6:$X$47,21,FALSE))</f>
        <v/>
      </c>
      <c r="AT49" s="146" t="str">
        <f>IF(AT48="","",VLOOKUP(AT48,'シフト記号表（勤務時間帯） (2)'!$D$6:$X$47,21,FALSE))</f>
        <v/>
      </c>
      <c r="AU49" s="146" t="str">
        <f>IF(AU48="","",VLOOKUP(AU48,'シフト記号表（勤務時間帯） (2)'!$D$6:$X$47,21,FALSE))</f>
        <v/>
      </c>
      <c r="AV49" s="147" t="str">
        <f>IF(AV48="","",VLOOKUP(AV48,'シフト記号表（勤務時間帯） (2)'!$D$6:$X$47,21,FALSE))</f>
        <v/>
      </c>
      <c r="AW49" s="145" t="str">
        <f>IF(AW48="","",VLOOKUP(AW48,'シフト記号表（勤務時間帯） (2)'!$D$6:$X$47,21,FALSE))</f>
        <v/>
      </c>
      <c r="AX49" s="146" t="str">
        <f>IF(AX48="","",VLOOKUP(AX48,'シフト記号表（勤務時間帯） (2)'!$D$6:$X$47,21,FALSE))</f>
        <v/>
      </c>
      <c r="AY49" s="146" t="str">
        <f>IF(AY48="","",VLOOKUP(AY48,'シフト記号表（勤務時間帯） (2)'!$D$6:$X$47,21,FALSE))</f>
        <v/>
      </c>
      <c r="AZ49" s="371">
        <f>IF($BC$3="４週",SUM(U49:AV49),IF($BC$3="暦月",SUM(U49:AY49),""))</f>
        <v>0</v>
      </c>
      <c r="BA49" s="372"/>
      <c r="BB49" s="373">
        <f>IF($BC$3="４週",AZ49/4,IF($BC$3="暦月",(AZ49/($BC$8/7)),""))</f>
        <v>0</v>
      </c>
      <c r="BC49" s="372"/>
      <c r="BD49" s="368"/>
      <c r="BE49" s="369"/>
      <c r="BF49" s="369"/>
      <c r="BG49" s="369"/>
      <c r="BH49" s="370"/>
    </row>
    <row r="50" spans="2:60" ht="20.25" customHeight="1" x14ac:dyDescent="0.4">
      <c r="B50" s="123"/>
      <c r="C50" s="533"/>
      <c r="D50" s="534"/>
      <c r="E50" s="535"/>
      <c r="F50" s="128"/>
      <c r="G50" s="129">
        <f>C48</f>
        <v>0</v>
      </c>
      <c r="H50" s="518"/>
      <c r="I50" s="594"/>
      <c r="J50" s="595"/>
      <c r="K50" s="595"/>
      <c r="L50" s="596"/>
      <c r="M50" s="603"/>
      <c r="N50" s="604"/>
      <c r="O50" s="605"/>
      <c r="P50" s="247" t="s">
        <v>209</v>
      </c>
      <c r="Q50" s="248"/>
      <c r="R50" s="248"/>
      <c r="S50" s="249"/>
      <c r="T50" s="250"/>
      <c r="U50" s="95" t="str">
        <f>IF(U48="","",VLOOKUP(U48,'シフト記号表（勤務時間帯） (2)'!$D$6:$Z$47,23,FALSE))</f>
        <v/>
      </c>
      <c r="V50" s="96" t="str">
        <f>IF(V48="","",VLOOKUP(V48,'シフト記号表（勤務時間帯） (2)'!$D$6:$Z$47,23,FALSE))</f>
        <v/>
      </c>
      <c r="W50" s="96" t="str">
        <f>IF(W48="","",VLOOKUP(W48,'シフト記号表（勤務時間帯） (2)'!$D$6:$Z$47,23,FALSE))</f>
        <v/>
      </c>
      <c r="X50" s="96" t="str">
        <f>IF(X48="","",VLOOKUP(X48,'シフト記号表（勤務時間帯） (2)'!$D$6:$Z$47,23,FALSE))</f>
        <v/>
      </c>
      <c r="Y50" s="96" t="str">
        <f>IF(Y48="","",VLOOKUP(Y48,'シフト記号表（勤務時間帯） (2)'!$D$6:$Z$47,23,FALSE))</f>
        <v/>
      </c>
      <c r="Z50" s="96" t="str">
        <f>IF(Z48="","",VLOOKUP(Z48,'シフト記号表（勤務時間帯） (2)'!$D$6:$Z$47,23,FALSE))</f>
        <v/>
      </c>
      <c r="AA50" s="97" t="str">
        <f>IF(AA48="","",VLOOKUP(AA48,'シフト記号表（勤務時間帯） (2)'!$D$6:$Z$47,23,FALSE))</f>
        <v/>
      </c>
      <c r="AB50" s="95" t="str">
        <f>IF(AB48="","",VLOOKUP(AB48,'シフト記号表（勤務時間帯） (2)'!$D$6:$Z$47,23,FALSE))</f>
        <v/>
      </c>
      <c r="AC50" s="96" t="str">
        <f>IF(AC48="","",VLOOKUP(AC48,'シフト記号表（勤務時間帯） (2)'!$D$6:$Z$47,23,FALSE))</f>
        <v/>
      </c>
      <c r="AD50" s="96" t="str">
        <f>IF(AD48="","",VLOOKUP(AD48,'シフト記号表（勤務時間帯） (2)'!$D$6:$Z$47,23,FALSE))</f>
        <v/>
      </c>
      <c r="AE50" s="96" t="str">
        <f>IF(AE48="","",VLOOKUP(AE48,'シフト記号表（勤務時間帯） (2)'!$D$6:$Z$47,23,FALSE))</f>
        <v/>
      </c>
      <c r="AF50" s="96" t="str">
        <f>IF(AF48="","",VLOOKUP(AF48,'シフト記号表（勤務時間帯） (2)'!$D$6:$Z$47,23,FALSE))</f>
        <v/>
      </c>
      <c r="AG50" s="96" t="str">
        <f>IF(AG48="","",VLOOKUP(AG48,'シフト記号表（勤務時間帯） (2)'!$D$6:$Z$47,23,FALSE))</f>
        <v/>
      </c>
      <c r="AH50" s="97" t="str">
        <f>IF(AH48="","",VLOOKUP(AH48,'シフト記号表（勤務時間帯） (2)'!$D$6:$Z$47,23,FALSE))</f>
        <v/>
      </c>
      <c r="AI50" s="95" t="str">
        <f>IF(AI48="","",VLOOKUP(AI48,'シフト記号表（勤務時間帯） (2)'!$D$6:$Z$47,23,FALSE))</f>
        <v/>
      </c>
      <c r="AJ50" s="96" t="str">
        <f>IF(AJ48="","",VLOOKUP(AJ48,'シフト記号表（勤務時間帯） (2)'!$D$6:$Z$47,23,FALSE))</f>
        <v/>
      </c>
      <c r="AK50" s="96" t="str">
        <f>IF(AK48="","",VLOOKUP(AK48,'シフト記号表（勤務時間帯） (2)'!$D$6:$Z$47,23,FALSE))</f>
        <v/>
      </c>
      <c r="AL50" s="96" t="str">
        <f>IF(AL48="","",VLOOKUP(AL48,'シフト記号表（勤務時間帯） (2)'!$D$6:$Z$47,23,FALSE))</f>
        <v/>
      </c>
      <c r="AM50" s="96" t="str">
        <f>IF(AM48="","",VLOOKUP(AM48,'シフト記号表（勤務時間帯） (2)'!$D$6:$Z$47,23,FALSE))</f>
        <v/>
      </c>
      <c r="AN50" s="96" t="str">
        <f>IF(AN48="","",VLOOKUP(AN48,'シフト記号表（勤務時間帯） (2)'!$D$6:$Z$47,23,FALSE))</f>
        <v/>
      </c>
      <c r="AO50" s="97" t="str">
        <f>IF(AO48="","",VLOOKUP(AO48,'シフト記号表（勤務時間帯） (2)'!$D$6:$Z$47,23,FALSE))</f>
        <v/>
      </c>
      <c r="AP50" s="95" t="str">
        <f>IF(AP48="","",VLOOKUP(AP48,'シフト記号表（勤務時間帯） (2)'!$D$6:$Z$47,23,FALSE))</f>
        <v/>
      </c>
      <c r="AQ50" s="96" t="str">
        <f>IF(AQ48="","",VLOOKUP(AQ48,'シフト記号表（勤務時間帯） (2)'!$D$6:$Z$47,23,FALSE))</f>
        <v/>
      </c>
      <c r="AR50" s="96" t="str">
        <f>IF(AR48="","",VLOOKUP(AR48,'シフト記号表（勤務時間帯） (2)'!$D$6:$Z$47,23,FALSE))</f>
        <v/>
      </c>
      <c r="AS50" s="96" t="str">
        <f>IF(AS48="","",VLOOKUP(AS48,'シフト記号表（勤務時間帯） (2)'!$D$6:$Z$47,23,FALSE))</f>
        <v/>
      </c>
      <c r="AT50" s="96" t="str">
        <f>IF(AT48="","",VLOOKUP(AT48,'シフト記号表（勤務時間帯） (2)'!$D$6:$Z$47,23,FALSE))</f>
        <v/>
      </c>
      <c r="AU50" s="96" t="str">
        <f>IF(AU48="","",VLOOKUP(AU48,'シフト記号表（勤務時間帯） (2)'!$D$6:$Z$47,23,FALSE))</f>
        <v/>
      </c>
      <c r="AV50" s="97" t="str">
        <f>IF(AV48="","",VLOOKUP(AV48,'シフト記号表（勤務時間帯） (2)'!$D$6:$Z$47,23,FALSE))</f>
        <v/>
      </c>
      <c r="AW50" s="95" t="str">
        <f>IF(AW48="","",VLOOKUP(AW48,'シフト記号表（勤務時間帯） (2)'!$D$6:$Z$47,23,FALSE))</f>
        <v/>
      </c>
      <c r="AX50" s="96" t="str">
        <f>IF(AX48="","",VLOOKUP(AX48,'シフト記号表（勤務時間帯） (2)'!$D$6:$Z$47,23,FALSE))</f>
        <v/>
      </c>
      <c r="AY50" s="96" t="str">
        <f>IF(AY48="","",VLOOKUP(AY48,'シフト記号表（勤務時間帯） (2)'!$D$6:$Z$47,23,FALSE))</f>
        <v/>
      </c>
      <c r="AZ50" s="615">
        <f>IF($BC$3="４週",SUM(U50:AV50),IF($BC$3="暦月",SUM(U50:AY50),""))</f>
        <v>0</v>
      </c>
      <c r="BA50" s="616"/>
      <c r="BB50" s="617">
        <f>IF($BC$3="４週",AZ50/4,IF($BC$3="暦月",(AZ50/($BC$8/7)),""))</f>
        <v>0</v>
      </c>
      <c r="BC50" s="616"/>
      <c r="BD50" s="497"/>
      <c r="BE50" s="498"/>
      <c r="BF50" s="498"/>
      <c r="BG50" s="498"/>
      <c r="BH50" s="499"/>
    </row>
    <row r="51" spans="2:60" ht="20.25" customHeight="1" x14ac:dyDescent="0.4">
      <c r="B51" s="235"/>
      <c r="C51" s="376"/>
      <c r="D51" s="385"/>
      <c r="E51" s="377"/>
      <c r="F51" s="127"/>
      <c r="G51" s="125"/>
      <c r="H51" s="619"/>
      <c r="I51" s="380"/>
      <c r="J51" s="592"/>
      <c r="K51" s="592"/>
      <c r="L51" s="381"/>
      <c r="M51" s="597"/>
      <c r="N51" s="598"/>
      <c r="O51" s="599"/>
      <c r="P51" s="236" t="s">
        <v>18</v>
      </c>
      <c r="Q51" s="240"/>
      <c r="R51" s="240"/>
      <c r="S51" s="241"/>
      <c r="T51" s="246"/>
      <c r="U51" s="201"/>
      <c r="V51" s="202"/>
      <c r="W51" s="202"/>
      <c r="X51" s="202"/>
      <c r="Y51" s="202"/>
      <c r="Z51" s="202"/>
      <c r="AA51" s="203"/>
      <c r="AB51" s="201"/>
      <c r="AC51" s="202"/>
      <c r="AD51" s="202"/>
      <c r="AE51" s="202"/>
      <c r="AF51" s="202"/>
      <c r="AG51" s="202"/>
      <c r="AH51" s="203"/>
      <c r="AI51" s="201"/>
      <c r="AJ51" s="202"/>
      <c r="AK51" s="202"/>
      <c r="AL51" s="202"/>
      <c r="AM51" s="202"/>
      <c r="AN51" s="202"/>
      <c r="AO51" s="203"/>
      <c r="AP51" s="201"/>
      <c r="AQ51" s="202"/>
      <c r="AR51" s="202"/>
      <c r="AS51" s="202"/>
      <c r="AT51" s="202"/>
      <c r="AU51" s="202"/>
      <c r="AV51" s="203"/>
      <c r="AW51" s="201"/>
      <c r="AX51" s="202"/>
      <c r="AY51" s="202"/>
      <c r="AZ51" s="606"/>
      <c r="BA51" s="607"/>
      <c r="BB51" s="614"/>
      <c r="BC51" s="607"/>
      <c r="BD51" s="365"/>
      <c r="BE51" s="366"/>
      <c r="BF51" s="366"/>
      <c r="BG51" s="366"/>
      <c r="BH51" s="367"/>
    </row>
    <row r="52" spans="2:60" ht="20.25" customHeight="1" x14ac:dyDescent="0.4">
      <c r="B52" s="226">
        <f>B49+1</f>
        <v>11</v>
      </c>
      <c r="C52" s="378"/>
      <c r="D52" s="387"/>
      <c r="E52" s="379"/>
      <c r="F52" s="127">
        <f>C51</f>
        <v>0</v>
      </c>
      <c r="G52" s="125"/>
      <c r="H52" s="453"/>
      <c r="I52" s="382"/>
      <c r="J52" s="593"/>
      <c r="K52" s="593"/>
      <c r="L52" s="383"/>
      <c r="M52" s="600"/>
      <c r="N52" s="601"/>
      <c r="O52" s="602"/>
      <c r="P52" s="227" t="s">
        <v>208</v>
      </c>
      <c r="Q52" s="228"/>
      <c r="R52" s="228"/>
      <c r="S52" s="229"/>
      <c r="T52" s="230"/>
      <c r="U52" s="145" t="str">
        <f>IF(U51="","",VLOOKUP(U51,'シフト記号表（勤務時間帯） (2)'!$D$6:$X$47,21,FALSE))</f>
        <v/>
      </c>
      <c r="V52" s="146" t="str">
        <f>IF(V51="","",VLOOKUP(V51,'シフト記号表（勤務時間帯） (2)'!$D$6:$X$47,21,FALSE))</f>
        <v/>
      </c>
      <c r="W52" s="146" t="str">
        <f>IF(W51="","",VLOOKUP(W51,'シフト記号表（勤務時間帯） (2)'!$D$6:$X$47,21,FALSE))</f>
        <v/>
      </c>
      <c r="X52" s="146" t="str">
        <f>IF(X51="","",VLOOKUP(X51,'シフト記号表（勤務時間帯） (2)'!$D$6:$X$47,21,FALSE))</f>
        <v/>
      </c>
      <c r="Y52" s="146" t="str">
        <f>IF(Y51="","",VLOOKUP(Y51,'シフト記号表（勤務時間帯） (2)'!$D$6:$X$47,21,FALSE))</f>
        <v/>
      </c>
      <c r="Z52" s="146" t="str">
        <f>IF(Z51="","",VLOOKUP(Z51,'シフト記号表（勤務時間帯） (2)'!$D$6:$X$47,21,FALSE))</f>
        <v/>
      </c>
      <c r="AA52" s="147" t="str">
        <f>IF(AA51="","",VLOOKUP(AA51,'シフト記号表（勤務時間帯） (2)'!$D$6:$X$47,21,FALSE))</f>
        <v/>
      </c>
      <c r="AB52" s="145" t="str">
        <f>IF(AB51="","",VLOOKUP(AB51,'シフト記号表（勤務時間帯） (2)'!$D$6:$X$47,21,FALSE))</f>
        <v/>
      </c>
      <c r="AC52" s="146" t="str">
        <f>IF(AC51="","",VLOOKUP(AC51,'シフト記号表（勤務時間帯） (2)'!$D$6:$X$47,21,FALSE))</f>
        <v/>
      </c>
      <c r="AD52" s="146" t="str">
        <f>IF(AD51="","",VLOOKUP(AD51,'シフト記号表（勤務時間帯） (2)'!$D$6:$X$47,21,FALSE))</f>
        <v/>
      </c>
      <c r="AE52" s="146" t="str">
        <f>IF(AE51="","",VLOOKUP(AE51,'シフト記号表（勤務時間帯） (2)'!$D$6:$X$47,21,FALSE))</f>
        <v/>
      </c>
      <c r="AF52" s="146" t="str">
        <f>IF(AF51="","",VLOOKUP(AF51,'シフト記号表（勤務時間帯） (2)'!$D$6:$X$47,21,FALSE))</f>
        <v/>
      </c>
      <c r="AG52" s="146" t="str">
        <f>IF(AG51="","",VLOOKUP(AG51,'シフト記号表（勤務時間帯） (2)'!$D$6:$X$47,21,FALSE))</f>
        <v/>
      </c>
      <c r="AH52" s="147" t="str">
        <f>IF(AH51="","",VLOOKUP(AH51,'シフト記号表（勤務時間帯） (2)'!$D$6:$X$47,21,FALSE))</f>
        <v/>
      </c>
      <c r="AI52" s="145" t="str">
        <f>IF(AI51="","",VLOOKUP(AI51,'シフト記号表（勤務時間帯） (2)'!$D$6:$X$47,21,FALSE))</f>
        <v/>
      </c>
      <c r="AJ52" s="146" t="str">
        <f>IF(AJ51="","",VLOOKUP(AJ51,'シフト記号表（勤務時間帯） (2)'!$D$6:$X$47,21,FALSE))</f>
        <v/>
      </c>
      <c r="AK52" s="146" t="str">
        <f>IF(AK51="","",VLOOKUP(AK51,'シフト記号表（勤務時間帯） (2)'!$D$6:$X$47,21,FALSE))</f>
        <v/>
      </c>
      <c r="AL52" s="146" t="str">
        <f>IF(AL51="","",VLOOKUP(AL51,'シフト記号表（勤務時間帯） (2)'!$D$6:$X$47,21,FALSE))</f>
        <v/>
      </c>
      <c r="AM52" s="146" t="str">
        <f>IF(AM51="","",VLOOKUP(AM51,'シフト記号表（勤務時間帯） (2)'!$D$6:$X$47,21,FALSE))</f>
        <v/>
      </c>
      <c r="AN52" s="146" t="str">
        <f>IF(AN51="","",VLOOKUP(AN51,'シフト記号表（勤務時間帯） (2)'!$D$6:$X$47,21,FALSE))</f>
        <v/>
      </c>
      <c r="AO52" s="147" t="str">
        <f>IF(AO51="","",VLOOKUP(AO51,'シフト記号表（勤務時間帯） (2)'!$D$6:$X$47,21,FALSE))</f>
        <v/>
      </c>
      <c r="AP52" s="145" t="str">
        <f>IF(AP51="","",VLOOKUP(AP51,'シフト記号表（勤務時間帯） (2)'!$D$6:$X$47,21,FALSE))</f>
        <v/>
      </c>
      <c r="AQ52" s="146" t="str">
        <f>IF(AQ51="","",VLOOKUP(AQ51,'シフト記号表（勤務時間帯） (2)'!$D$6:$X$47,21,FALSE))</f>
        <v/>
      </c>
      <c r="AR52" s="146" t="str">
        <f>IF(AR51="","",VLOOKUP(AR51,'シフト記号表（勤務時間帯） (2)'!$D$6:$X$47,21,FALSE))</f>
        <v/>
      </c>
      <c r="AS52" s="146" t="str">
        <f>IF(AS51="","",VLOOKUP(AS51,'シフト記号表（勤務時間帯） (2)'!$D$6:$X$47,21,FALSE))</f>
        <v/>
      </c>
      <c r="AT52" s="146" t="str">
        <f>IF(AT51="","",VLOOKUP(AT51,'シフト記号表（勤務時間帯） (2)'!$D$6:$X$47,21,FALSE))</f>
        <v/>
      </c>
      <c r="AU52" s="146" t="str">
        <f>IF(AU51="","",VLOOKUP(AU51,'シフト記号表（勤務時間帯） (2)'!$D$6:$X$47,21,FALSE))</f>
        <v/>
      </c>
      <c r="AV52" s="147" t="str">
        <f>IF(AV51="","",VLOOKUP(AV51,'シフト記号表（勤務時間帯） (2)'!$D$6:$X$47,21,FALSE))</f>
        <v/>
      </c>
      <c r="AW52" s="145" t="str">
        <f>IF(AW51="","",VLOOKUP(AW51,'シフト記号表（勤務時間帯） (2)'!$D$6:$X$47,21,FALSE))</f>
        <v/>
      </c>
      <c r="AX52" s="146" t="str">
        <f>IF(AX51="","",VLOOKUP(AX51,'シフト記号表（勤務時間帯） (2)'!$D$6:$X$47,21,FALSE))</f>
        <v/>
      </c>
      <c r="AY52" s="146" t="str">
        <f>IF(AY51="","",VLOOKUP(AY51,'シフト記号表（勤務時間帯） (2)'!$D$6:$X$47,21,FALSE))</f>
        <v/>
      </c>
      <c r="AZ52" s="371">
        <f>IF($BC$3="４週",SUM(U52:AV52),IF($BC$3="暦月",SUM(U52:AY52),""))</f>
        <v>0</v>
      </c>
      <c r="BA52" s="372"/>
      <c r="BB52" s="373">
        <f>IF($BC$3="４週",AZ52/4,IF($BC$3="暦月",(AZ52/($BC$8/7)),""))</f>
        <v>0</v>
      </c>
      <c r="BC52" s="372"/>
      <c r="BD52" s="368"/>
      <c r="BE52" s="369"/>
      <c r="BF52" s="369"/>
      <c r="BG52" s="369"/>
      <c r="BH52" s="370"/>
    </row>
    <row r="53" spans="2:60" ht="20.25" customHeight="1" x14ac:dyDescent="0.4">
      <c r="B53" s="123"/>
      <c r="C53" s="533"/>
      <c r="D53" s="534"/>
      <c r="E53" s="535"/>
      <c r="F53" s="128"/>
      <c r="G53" s="129">
        <f>C51</f>
        <v>0</v>
      </c>
      <c r="H53" s="518"/>
      <c r="I53" s="594"/>
      <c r="J53" s="595"/>
      <c r="K53" s="595"/>
      <c r="L53" s="596"/>
      <c r="M53" s="603"/>
      <c r="N53" s="604"/>
      <c r="O53" s="605"/>
      <c r="P53" s="247" t="s">
        <v>209</v>
      </c>
      <c r="Q53" s="248"/>
      <c r="R53" s="248"/>
      <c r="S53" s="249"/>
      <c r="T53" s="250"/>
      <c r="U53" s="95" t="str">
        <f>IF(U51="","",VLOOKUP(U51,'シフト記号表（勤務時間帯） (2)'!$D$6:$Z$47,23,FALSE))</f>
        <v/>
      </c>
      <c r="V53" s="96" t="str">
        <f>IF(V51="","",VLOOKUP(V51,'シフト記号表（勤務時間帯） (2)'!$D$6:$Z$47,23,FALSE))</f>
        <v/>
      </c>
      <c r="W53" s="96" t="str">
        <f>IF(W51="","",VLOOKUP(W51,'シフト記号表（勤務時間帯） (2)'!$D$6:$Z$47,23,FALSE))</f>
        <v/>
      </c>
      <c r="X53" s="96" t="str">
        <f>IF(X51="","",VLOOKUP(X51,'シフト記号表（勤務時間帯） (2)'!$D$6:$Z$47,23,FALSE))</f>
        <v/>
      </c>
      <c r="Y53" s="96" t="str">
        <f>IF(Y51="","",VLOOKUP(Y51,'シフト記号表（勤務時間帯） (2)'!$D$6:$Z$47,23,FALSE))</f>
        <v/>
      </c>
      <c r="Z53" s="96" t="str">
        <f>IF(Z51="","",VLOOKUP(Z51,'シフト記号表（勤務時間帯） (2)'!$D$6:$Z$47,23,FALSE))</f>
        <v/>
      </c>
      <c r="AA53" s="97" t="str">
        <f>IF(AA51="","",VLOOKUP(AA51,'シフト記号表（勤務時間帯） (2)'!$D$6:$Z$47,23,FALSE))</f>
        <v/>
      </c>
      <c r="AB53" s="95" t="str">
        <f>IF(AB51="","",VLOOKUP(AB51,'シフト記号表（勤務時間帯） (2)'!$D$6:$Z$47,23,FALSE))</f>
        <v/>
      </c>
      <c r="AC53" s="96" t="str">
        <f>IF(AC51="","",VLOOKUP(AC51,'シフト記号表（勤務時間帯） (2)'!$D$6:$Z$47,23,FALSE))</f>
        <v/>
      </c>
      <c r="AD53" s="96" t="str">
        <f>IF(AD51="","",VLOOKUP(AD51,'シフト記号表（勤務時間帯） (2)'!$D$6:$Z$47,23,FALSE))</f>
        <v/>
      </c>
      <c r="AE53" s="96" t="str">
        <f>IF(AE51="","",VLOOKUP(AE51,'シフト記号表（勤務時間帯） (2)'!$D$6:$Z$47,23,FALSE))</f>
        <v/>
      </c>
      <c r="AF53" s="96" t="str">
        <f>IF(AF51="","",VLOOKUP(AF51,'シフト記号表（勤務時間帯） (2)'!$D$6:$Z$47,23,FALSE))</f>
        <v/>
      </c>
      <c r="AG53" s="96" t="str">
        <f>IF(AG51="","",VLOOKUP(AG51,'シフト記号表（勤務時間帯） (2)'!$D$6:$Z$47,23,FALSE))</f>
        <v/>
      </c>
      <c r="AH53" s="97" t="str">
        <f>IF(AH51="","",VLOOKUP(AH51,'シフト記号表（勤務時間帯） (2)'!$D$6:$Z$47,23,FALSE))</f>
        <v/>
      </c>
      <c r="AI53" s="95" t="str">
        <f>IF(AI51="","",VLOOKUP(AI51,'シフト記号表（勤務時間帯） (2)'!$D$6:$Z$47,23,FALSE))</f>
        <v/>
      </c>
      <c r="AJ53" s="96" t="str">
        <f>IF(AJ51="","",VLOOKUP(AJ51,'シフト記号表（勤務時間帯） (2)'!$D$6:$Z$47,23,FALSE))</f>
        <v/>
      </c>
      <c r="AK53" s="96" t="str">
        <f>IF(AK51="","",VLOOKUP(AK51,'シフト記号表（勤務時間帯） (2)'!$D$6:$Z$47,23,FALSE))</f>
        <v/>
      </c>
      <c r="AL53" s="96" t="str">
        <f>IF(AL51="","",VLOOKUP(AL51,'シフト記号表（勤務時間帯） (2)'!$D$6:$Z$47,23,FALSE))</f>
        <v/>
      </c>
      <c r="AM53" s="96" t="str">
        <f>IF(AM51="","",VLOOKUP(AM51,'シフト記号表（勤務時間帯） (2)'!$D$6:$Z$47,23,FALSE))</f>
        <v/>
      </c>
      <c r="AN53" s="96" t="str">
        <f>IF(AN51="","",VLOOKUP(AN51,'シフト記号表（勤務時間帯） (2)'!$D$6:$Z$47,23,FALSE))</f>
        <v/>
      </c>
      <c r="AO53" s="97" t="str">
        <f>IF(AO51="","",VLOOKUP(AO51,'シフト記号表（勤務時間帯） (2)'!$D$6:$Z$47,23,FALSE))</f>
        <v/>
      </c>
      <c r="AP53" s="95" t="str">
        <f>IF(AP51="","",VLOOKUP(AP51,'シフト記号表（勤務時間帯） (2)'!$D$6:$Z$47,23,FALSE))</f>
        <v/>
      </c>
      <c r="AQ53" s="96" t="str">
        <f>IF(AQ51="","",VLOOKUP(AQ51,'シフト記号表（勤務時間帯） (2)'!$D$6:$Z$47,23,FALSE))</f>
        <v/>
      </c>
      <c r="AR53" s="96" t="str">
        <f>IF(AR51="","",VLOOKUP(AR51,'シフト記号表（勤務時間帯） (2)'!$D$6:$Z$47,23,FALSE))</f>
        <v/>
      </c>
      <c r="AS53" s="96" t="str">
        <f>IF(AS51="","",VLOOKUP(AS51,'シフト記号表（勤務時間帯） (2)'!$D$6:$Z$47,23,FALSE))</f>
        <v/>
      </c>
      <c r="AT53" s="96" t="str">
        <f>IF(AT51="","",VLOOKUP(AT51,'シフト記号表（勤務時間帯） (2)'!$D$6:$Z$47,23,FALSE))</f>
        <v/>
      </c>
      <c r="AU53" s="96" t="str">
        <f>IF(AU51="","",VLOOKUP(AU51,'シフト記号表（勤務時間帯） (2)'!$D$6:$Z$47,23,FALSE))</f>
        <v/>
      </c>
      <c r="AV53" s="97" t="str">
        <f>IF(AV51="","",VLOOKUP(AV51,'シフト記号表（勤務時間帯） (2)'!$D$6:$Z$47,23,FALSE))</f>
        <v/>
      </c>
      <c r="AW53" s="95" t="str">
        <f>IF(AW51="","",VLOOKUP(AW51,'シフト記号表（勤務時間帯） (2)'!$D$6:$Z$47,23,FALSE))</f>
        <v/>
      </c>
      <c r="AX53" s="96" t="str">
        <f>IF(AX51="","",VLOOKUP(AX51,'シフト記号表（勤務時間帯） (2)'!$D$6:$Z$47,23,FALSE))</f>
        <v/>
      </c>
      <c r="AY53" s="96" t="str">
        <f>IF(AY51="","",VLOOKUP(AY51,'シフト記号表（勤務時間帯） (2)'!$D$6:$Z$47,23,FALSE))</f>
        <v/>
      </c>
      <c r="AZ53" s="615">
        <f>IF($BC$3="４週",SUM(U53:AV53),IF($BC$3="暦月",SUM(U53:AY53),""))</f>
        <v>0</v>
      </c>
      <c r="BA53" s="616"/>
      <c r="BB53" s="617">
        <f>IF($BC$3="４週",AZ53/4,IF($BC$3="暦月",(AZ53/($BC$8/7)),""))</f>
        <v>0</v>
      </c>
      <c r="BC53" s="616"/>
      <c r="BD53" s="497"/>
      <c r="BE53" s="498"/>
      <c r="BF53" s="498"/>
      <c r="BG53" s="498"/>
      <c r="BH53" s="499"/>
    </row>
    <row r="54" spans="2:60" ht="20.25" customHeight="1" x14ac:dyDescent="0.4">
      <c r="B54" s="235"/>
      <c r="C54" s="376"/>
      <c r="D54" s="385"/>
      <c r="E54" s="377"/>
      <c r="F54" s="127"/>
      <c r="G54" s="125"/>
      <c r="H54" s="619"/>
      <c r="I54" s="380"/>
      <c r="J54" s="592"/>
      <c r="K54" s="592"/>
      <c r="L54" s="381"/>
      <c r="M54" s="597"/>
      <c r="N54" s="598"/>
      <c r="O54" s="599"/>
      <c r="P54" s="236" t="s">
        <v>18</v>
      </c>
      <c r="Q54" s="240"/>
      <c r="R54" s="240"/>
      <c r="S54" s="241"/>
      <c r="T54" s="246"/>
      <c r="U54" s="201"/>
      <c r="V54" s="202"/>
      <c r="W54" s="202"/>
      <c r="X54" s="202"/>
      <c r="Y54" s="202"/>
      <c r="Z54" s="202"/>
      <c r="AA54" s="203"/>
      <c r="AB54" s="201"/>
      <c r="AC54" s="202"/>
      <c r="AD54" s="202"/>
      <c r="AE54" s="202"/>
      <c r="AF54" s="202"/>
      <c r="AG54" s="202"/>
      <c r="AH54" s="203"/>
      <c r="AI54" s="201"/>
      <c r="AJ54" s="202"/>
      <c r="AK54" s="202"/>
      <c r="AL54" s="202"/>
      <c r="AM54" s="202"/>
      <c r="AN54" s="202"/>
      <c r="AO54" s="203"/>
      <c r="AP54" s="201"/>
      <c r="AQ54" s="202"/>
      <c r="AR54" s="202"/>
      <c r="AS54" s="202"/>
      <c r="AT54" s="202"/>
      <c r="AU54" s="202"/>
      <c r="AV54" s="203"/>
      <c r="AW54" s="201"/>
      <c r="AX54" s="202"/>
      <c r="AY54" s="202"/>
      <c r="AZ54" s="606"/>
      <c r="BA54" s="607"/>
      <c r="BB54" s="614"/>
      <c r="BC54" s="607"/>
      <c r="BD54" s="365"/>
      <c r="BE54" s="366"/>
      <c r="BF54" s="366"/>
      <c r="BG54" s="366"/>
      <c r="BH54" s="367"/>
    </row>
    <row r="55" spans="2:60" ht="20.25" customHeight="1" x14ac:dyDescent="0.4">
      <c r="B55" s="226">
        <f>B52+1</f>
        <v>12</v>
      </c>
      <c r="C55" s="378"/>
      <c r="D55" s="387"/>
      <c r="E55" s="379"/>
      <c r="F55" s="127">
        <f>C54</f>
        <v>0</v>
      </c>
      <c r="G55" s="125"/>
      <c r="H55" s="453"/>
      <c r="I55" s="382"/>
      <c r="J55" s="593"/>
      <c r="K55" s="593"/>
      <c r="L55" s="383"/>
      <c r="M55" s="600"/>
      <c r="N55" s="601"/>
      <c r="O55" s="602"/>
      <c r="P55" s="227" t="s">
        <v>208</v>
      </c>
      <c r="Q55" s="228"/>
      <c r="R55" s="228"/>
      <c r="S55" s="229"/>
      <c r="T55" s="230"/>
      <c r="U55" s="145" t="str">
        <f>IF(U54="","",VLOOKUP(U54,'シフト記号表（勤務時間帯） (2)'!$D$6:$X$47,21,FALSE))</f>
        <v/>
      </c>
      <c r="V55" s="146" t="str">
        <f>IF(V54="","",VLOOKUP(V54,'シフト記号表（勤務時間帯） (2)'!$D$6:$X$47,21,FALSE))</f>
        <v/>
      </c>
      <c r="W55" s="146" t="str">
        <f>IF(W54="","",VLOOKUP(W54,'シフト記号表（勤務時間帯） (2)'!$D$6:$X$47,21,FALSE))</f>
        <v/>
      </c>
      <c r="X55" s="146" t="str">
        <f>IF(X54="","",VLOOKUP(X54,'シフト記号表（勤務時間帯） (2)'!$D$6:$X$47,21,FALSE))</f>
        <v/>
      </c>
      <c r="Y55" s="146" t="str">
        <f>IF(Y54="","",VLOOKUP(Y54,'シフト記号表（勤務時間帯） (2)'!$D$6:$X$47,21,FALSE))</f>
        <v/>
      </c>
      <c r="Z55" s="146" t="str">
        <f>IF(Z54="","",VLOOKUP(Z54,'シフト記号表（勤務時間帯） (2)'!$D$6:$X$47,21,FALSE))</f>
        <v/>
      </c>
      <c r="AA55" s="147" t="str">
        <f>IF(AA54="","",VLOOKUP(AA54,'シフト記号表（勤務時間帯） (2)'!$D$6:$X$47,21,FALSE))</f>
        <v/>
      </c>
      <c r="AB55" s="145" t="str">
        <f>IF(AB54="","",VLOOKUP(AB54,'シフト記号表（勤務時間帯） (2)'!$D$6:$X$47,21,FALSE))</f>
        <v/>
      </c>
      <c r="AC55" s="146" t="str">
        <f>IF(AC54="","",VLOOKUP(AC54,'シフト記号表（勤務時間帯） (2)'!$D$6:$X$47,21,FALSE))</f>
        <v/>
      </c>
      <c r="AD55" s="146" t="str">
        <f>IF(AD54="","",VLOOKUP(AD54,'シフト記号表（勤務時間帯） (2)'!$D$6:$X$47,21,FALSE))</f>
        <v/>
      </c>
      <c r="AE55" s="146" t="str">
        <f>IF(AE54="","",VLOOKUP(AE54,'シフト記号表（勤務時間帯） (2)'!$D$6:$X$47,21,FALSE))</f>
        <v/>
      </c>
      <c r="AF55" s="146" t="str">
        <f>IF(AF54="","",VLOOKUP(AF54,'シフト記号表（勤務時間帯） (2)'!$D$6:$X$47,21,FALSE))</f>
        <v/>
      </c>
      <c r="AG55" s="146" t="str">
        <f>IF(AG54="","",VLOOKUP(AG54,'シフト記号表（勤務時間帯） (2)'!$D$6:$X$47,21,FALSE))</f>
        <v/>
      </c>
      <c r="AH55" s="147" t="str">
        <f>IF(AH54="","",VLOOKUP(AH54,'シフト記号表（勤務時間帯） (2)'!$D$6:$X$47,21,FALSE))</f>
        <v/>
      </c>
      <c r="AI55" s="145" t="str">
        <f>IF(AI54="","",VLOOKUP(AI54,'シフト記号表（勤務時間帯） (2)'!$D$6:$X$47,21,FALSE))</f>
        <v/>
      </c>
      <c r="AJ55" s="146" t="str">
        <f>IF(AJ54="","",VLOOKUP(AJ54,'シフト記号表（勤務時間帯） (2)'!$D$6:$X$47,21,FALSE))</f>
        <v/>
      </c>
      <c r="AK55" s="146" t="str">
        <f>IF(AK54="","",VLOOKUP(AK54,'シフト記号表（勤務時間帯） (2)'!$D$6:$X$47,21,FALSE))</f>
        <v/>
      </c>
      <c r="AL55" s="146" t="str">
        <f>IF(AL54="","",VLOOKUP(AL54,'シフト記号表（勤務時間帯） (2)'!$D$6:$X$47,21,FALSE))</f>
        <v/>
      </c>
      <c r="AM55" s="146" t="str">
        <f>IF(AM54="","",VLOOKUP(AM54,'シフト記号表（勤務時間帯） (2)'!$D$6:$X$47,21,FALSE))</f>
        <v/>
      </c>
      <c r="AN55" s="146" t="str">
        <f>IF(AN54="","",VLOOKUP(AN54,'シフト記号表（勤務時間帯） (2)'!$D$6:$X$47,21,FALSE))</f>
        <v/>
      </c>
      <c r="AO55" s="147" t="str">
        <f>IF(AO54="","",VLOOKUP(AO54,'シフト記号表（勤務時間帯） (2)'!$D$6:$X$47,21,FALSE))</f>
        <v/>
      </c>
      <c r="AP55" s="145" t="str">
        <f>IF(AP54="","",VLOOKUP(AP54,'シフト記号表（勤務時間帯） (2)'!$D$6:$X$47,21,FALSE))</f>
        <v/>
      </c>
      <c r="AQ55" s="146" t="str">
        <f>IF(AQ54="","",VLOOKUP(AQ54,'シフト記号表（勤務時間帯） (2)'!$D$6:$X$47,21,FALSE))</f>
        <v/>
      </c>
      <c r="AR55" s="146" t="str">
        <f>IF(AR54="","",VLOOKUP(AR54,'シフト記号表（勤務時間帯） (2)'!$D$6:$X$47,21,FALSE))</f>
        <v/>
      </c>
      <c r="AS55" s="146" t="str">
        <f>IF(AS54="","",VLOOKUP(AS54,'シフト記号表（勤務時間帯） (2)'!$D$6:$X$47,21,FALSE))</f>
        <v/>
      </c>
      <c r="AT55" s="146" t="str">
        <f>IF(AT54="","",VLOOKUP(AT54,'シフト記号表（勤務時間帯） (2)'!$D$6:$X$47,21,FALSE))</f>
        <v/>
      </c>
      <c r="AU55" s="146" t="str">
        <f>IF(AU54="","",VLOOKUP(AU54,'シフト記号表（勤務時間帯） (2)'!$D$6:$X$47,21,FALSE))</f>
        <v/>
      </c>
      <c r="AV55" s="147" t="str">
        <f>IF(AV54="","",VLOOKUP(AV54,'シフト記号表（勤務時間帯） (2)'!$D$6:$X$47,21,FALSE))</f>
        <v/>
      </c>
      <c r="AW55" s="145" t="str">
        <f>IF(AW54="","",VLOOKUP(AW54,'シフト記号表（勤務時間帯） (2)'!$D$6:$X$47,21,FALSE))</f>
        <v/>
      </c>
      <c r="AX55" s="146" t="str">
        <f>IF(AX54="","",VLOOKUP(AX54,'シフト記号表（勤務時間帯） (2)'!$D$6:$X$47,21,FALSE))</f>
        <v/>
      </c>
      <c r="AY55" s="146" t="str">
        <f>IF(AY54="","",VLOOKUP(AY54,'シフト記号表（勤務時間帯） (2)'!$D$6:$X$47,21,FALSE))</f>
        <v/>
      </c>
      <c r="AZ55" s="371">
        <f>IF($BC$3="４週",SUM(U55:AV55),IF($BC$3="暦月",SUM(U55:AY55),""))</f>
        <v>0</v>
      </c>
      <c r="BA55" s="372"/>
      <c r="BB55" s="373">
        <f>IF($BC$3="４週",AZ55/4,IF($BC$3="暦月",(AZ55/($BC$8/7)),""))</f>
        <v>0</v>
      </c>
      <c r="BC55" s="372"/>
      <c r="BD55" s="368"/>
      <c r="BE55" s="369"/>
      <c r="BF55" s="369"/>
      <c r="BG55" s="369"/>
      <c r="BH55" s="370"/>
    </row>
    <row r="56" spans="2:60" ht="20.25" customHeight="1" x14ac:dyDescent="0.4">
      <c r="B56" s="123"/>
      <c r="C56" s="533"/>
      <c r="D56" s="534"/>
      <c r="E56" s="535"/>
      <c r="F56" s="128"/>
      <c r="G56" s="129">
        <f>C54</f>
        <v>0</v>
      </c>
      <c r="H56" s="518"/>
      <c r="I56" s="594"/>
      <c r="J56" s="595"/>
      <c r="K56" s="595"/>
      <c r="L56" s="596"/>
      <c r="M56" s="603"/>
      <c r="N56" s="604"/>
      <c r="O56" s="605"/>
      <c r="P56" s="247" t="s">
        <v>209</v>
      </c>
      <c r="Q56" s="248"/>
      <c r="R56" s="248"/>
      <c r="S56" s="249"/>
      <c r="T56" s="250"/>
      <c r="U56" s="95" t="str">
        <f>IF(U54="","",VLOOKUP(U54,'シフト記号表（勤務時間帯） (2)'!$D$6:$Z$47,23,FALSE))</f>
        <v/>
      </c>
      <c r="V56" s="96" t="str">
        <f>IF(V54="","",VLOOKUP(V54,'シフト記号表（勤務時間帯） (2)'!$D$6:$Z$47,23,FALSE))</f>
        <v/>
      </c>
      <c r="W56" s="96" t="str">
        <f>IF(W54="","",VLOOKUP(W54,'シフト記号表（勤務時間帯） (2)'!$D$6:$Z$47,23,FALSE))</f>
        <v/>
      </c>
      <c r="X56" s="96" t="str">
        <f>IF(X54="","",VLOOKUP(X54,'シフト記号表（勤務時間帯） (2)'!$D$6:$Z$47,23,FALSE))</f>
        <v/>
      </c>
      <c r="Y56" s="96" t="str">
        <f>IF(Y54="","",VLOOKUP(Y54,'シフト記号表（勤務時間帯） (2)'!$D$6:$Z$47,23,FALSE))</f>
        <v/>
      </c>
      <c r="Z56" s="96" t="str">
        <f>IF(Z54="","",VLOOKUP(Z54,'シフト記号表（勤務時間帯） (2)'!$D$6:$Z$47,23,FALSE))</f>
        <v/>
      </c>
      <c r="AA56" s="97" t="str">
        <f>IF(AA54="","",VLOOKUP(AA54,'シフト記号表（勤務時間帯） (2)'!$D$6:$Z$47,23,FALSE))</f>
        <v/>
      </c>
      <c r="AB56" s="95" t="str">
        <f>IF(AB54="","",VLOOKUP(AB54,'シフト記号表（勤務時間帯） (2)'!$D$6:$Z$47,23,FALSE))</f>
        <v/>
      </c>
      <c r="AC56" s="96" t="str">
        <f>IF(AC54="","",VLOOKUP(AC54,'シフト記号表（勤務時間帯） (2)'!$D$6:$Z$47,23,FALSE))</f>
        <v/>
      </c>
      <c r="AD56" s="96" t="str">
        <f>IF(AD54="","",VLOOKUP(AD54,'シフト記号表（勤務時間帯） (2)'!$D$6:$Z$47,23,FALSE))</f>
        <v/>
      </c>
      <c r="AE56" s="96" t="str">
        <f>IF(AE54="","",VLOOKUP(AE54,'シフト記号表（勤務時間帯） (2)'!$D$6:$Z$47,23,FALSE))</f>
        <v/>
      </c>
      <c r="AF56" s="96" t="str">
        <f>IF(AF54="","",VLOOKUP(AF54,'シフト記号表（勤務時間帯） (2)'!$D$6:$Z$47,23,FALSE))</f>
        <v/>
      </c>
      <c r="AG56" s="96" t="str">
        <f>IF(AG54="","",VLOOKUP(AG54,'シフト記号表（勤務時間帯） (2)'!$D$6:$Z$47,23,FALSE))</f>
        <v/>
      </c>
      <c r="AH56" s="97" t="str">
        <f>IF(AH54="","",VLOOKUP(AH54,'シフト記号表（勤務時間帯） (2)'!$D$6:$Z$47,23,FALSE))</f>
        <v/>
      </c>
      <c r="AI56" s="95" t="str">
        <f>IF(AI54="","",VLOOKUP(AI54,'シフト記号表（勤務時間帯） (2)'!$D$6:$Z$47,23,FALSE))</f>
        <v/>
      </c>
      <c r="AJ56" s="96" t="str">
        <f>IF(AJ54="","",VLOOKUP(AJ54,'シフト記号表（勤務時間帯） (2)'!$D$6:$Z$47,23,FALSE))</f>
        <v/>
      </c>
      <c r="AK56" s="96" t="str">
        <f>IF(AK54="","",VLOOKUP(AK54,'シフト記号表（勤務時間帯） (2)'!$D$6:$Z$47,23,FALSE))</f>
        <v/>
      </c>
      <c r="AL56" s="96" t="str">
        <f>IF(AL54="","",VLOOKUP(AL54,'シフト記号表（勤務時間帯） (2)'!$D$6:$Z$47,23,FALSE))</f>
        <v/>
      </c>
      <c r="AM56" s="96" t="str">
        <f>IF(AM54="","",VLOOKUP(AM54,'シフト記号表（勤務時間帯） (2)'!$D$6:$Z$47,23,FALSE))</f>
        <v/>
      </c>
      <c r="AN56" s="96" t="str">
        <f>IF(AN54="","",VLOOKUP(AN54,'シフト記号表（勤務時間帯） (2)'!$D$6:$Z$47,23,FALSE))</f>
        <v/>
      </c>
      <c r="AO56" s="97" t="str">
        <f>IF(AO54="","",VLOOKUP(AO54,'シフト記号表（勤務時間帯） (2)'!$D$6:$Z$47,23,FALSE))</f>
        <v/>
      </c>
      <c r="AP56" s="95" t="str">
        <f>IF(AP54="","",VLOOKUP(AP54,'シフト記号表（勤務時間帯） (2)'!$D$6:$Z$47,23,FALSE))</f>
        <v/>
      </c>
      <c r="AQ56" s="96" t="str">
        <f>IF(AQ54="","",VLOOKUP(AQ54,'シフト記号表（勤務時間帯） (2)'!$D$6:$Z$47,23,FALSE))</f>
        <v/>
      </c>
      <c r="AR56" s="96" t="str">
        <f>IF(AR54="","",VLOOKUP(AR54,'シフト記号表（勤務時間帯） (2)'!$D$6:$Z$47,23,FALSE))</f>
        <v/>
      </c>
      <c r="AS56" s="96" t="str">
        <f>IF(AS54="","",VLOOKUP(AS54,'シフト記号表（勤務時間帯） (2)'!$D$6:$Z$47,23,FALSE))</f>
        <v/>
      </c>
      <c r="AT56" s="96" t="str">
        <f>IF(AT54="","",VLOOKUP(AT54,'シフト記号表（勤務時間帯） (2)'!$D$6:$Z$47,23,FALSE))</f>
        <v/>
      </c>
      <c r="AU56" s="96" t="str">
        <f>IF(AU54="","",VLOOKUP(AU54,'シフト記号表（勤務時間帯） (2)'!$D$6:$Z$47,23,FALSE))</f>
        <v/>
      </c>
      <c r="AV56" s="97" t="str">
        <f>IF(AV54="","",VLOOKUP(AV54,'シフト記号表（勤務時間帯） (2)'!$D$6:$Z$47,23,FALSE))</f>
        <v/>
      </c>
      <c r="AW56" s="95" t="str">
        <f>IF(AW54="","",VLOOKUP(AW54,'シフト記号表（勤務時間帯） (2)'!$D$6:$Z$47,23,FALSE))</f>
        <v/>
      </c>
      <c r="AX56" s="96" t="str">
        <f>IF(AX54="","",VLOOKUP(AX54,'シフト記号表（勤務時間帯） (2)'!$D$6:$Z$47,23,FALSE))</f>
        <v/>
      </c>
      <c r="AY56" s="96" t="str">
        <f>IF(AY54="","",VLOOKUP(AY54,'シフト記号表（勤務時間帯） (2)'!$D$6:$Z$47,23,FALSE))</f>
        <v/>
      </c>
      <c r="AZ56" s="615">
        <f>IF($BC$3="４週",SUM(U56:AV56),IF($BC$3="暦月",SUM(U56:AY56),""))</f>
        <v>0</v>
      </c>
      <c r="BA56" s="616"/>
      <c r="BB56" s="617">
        <f>IF($BC$3="４週",AZ56/4,IF($BC$3="暦月",(AZ56/($BC$8/7)),""))</f>
        <v>0</v>
      </c>
      <c r="BC56" s="616"/>
      <c r="BD56" s="497"/>
      <c r="BE56" s="498"/>
      <c r="BF56" s="498"/>
      <c r="BG56" s="498"/>
      <c r="BH56" s="499"/>
    </row>
    <row r="57" spans="2:60" ht="20.25" customHeight="1" x14ac:dyDescent="0.4">
      <c r="B57" s="235"/>
      <c r="C57" s="376"/>
      <c r="D57" s="385"/>
      <c r="E57" s="377"/>
      <c r="F57" s="127"/>
      <c r="G57" s="125"/>
      <c r="H57" s="619"/>
      <c r="I57" s="380"/>
      <c r="J57" s="592"/>
      <c r="K57" s="592"/>
      <c r="L57" s="381"/>
      <c r="M57" s="597"/>
      <c r="N57" s="598"/>
      <c r="O57" s="599"/>
      <c r="P57" s="236" t="s">
        <v>18</v>
      </c>
      <c r="Q57" s="240"/>
      <c r="R57" s="240"/>
      <c r="S57" s="241"/>
      <c r="T57" s="246"/>
      <c r="U57" s="201"/>
      <c r="V57" s="202"/>
      <c r="W57" s="202"/>
      <c r="X57" s="202"/>
      <c r="Y57" s="202"/>
      <c r="Z57" s="202"/>
      <c r="AA57" s="203"/>
      <c r="AB57" s="201"/>
      <c r="AC57" s="202"/>
      <c r="AD57" s="202"/>
      <c r="AE57" s="202"/>
      <c r="AF57" s="202"/>
      <c r="AG57" s="202"/>
      <c r="AH57" s="203"/>
      <c r="AI57" s="201"/>
      <c r="AJ57" s="202"/>
      <c r="AK57" s="202"/>
      <c r="AL57" s="202"/>
      <c r="AM57" s="202"/>
      <c r="AN57" s="202"/>
      <c r="AO57" s="203"/>
      <c r="AP57" s="201"/>
      <c r="AQ57" s="202"/>
      <c r="AR57" s="202"/>
      <c r="AS57" s="202"/>
      <c r="AT57" s="202"/>
      <c r="AU57" s="202"/>
      <c r="AV57" s="203"/>
      <c r="AW57" s="201"/>
      <c r="AX57" s="202"/>
      <c r="AY57" s="202"/>
      <c r="AZ57" s="606"/>
      <c r="BA57" s="607"/>
      <c r="BB57" s="614"/>
      <c r="BC57" s="607"/>
      <c r="BD57" s="365"/>
      <c r="BE57" s="366"/>
      <c r="BF57" s="366"/>
      <c r="BG57" s="366"/>
      <c r="BH57" s="367"/>
    </row>
    <row r="58" spans="2:60" ht="20.25" customHeight="1" x14ac:dyDescent="0.4">
      <c r="B58" s="226">
        <f>B55+1</f>
        <v>13</v>
      </c>
      <c r="C58" s="378"/>
      <c r="D58" s="387"/>
      <c r="E58" s="379"/>
      <c r="F58" s="127">
        <f>C57</f>
        <v>0</v>
      </c>
      <c r="G58" s="125"/>
      <c r="H58" s="453"/>
      <c r="I58" s="382"/>
      <c r="J58" s="593"/>
      <c r="K58" s="593"/>
      <c r="L58" s="383"/>
      <c r="M58" s="600"/>
      <c r="N58" s="601"/>
      <c r="O58" s="602"/>
      <c r="P58" s="227" t="s">
        <v>208</v>
      </c>
      <c r="Q58" s="228"/>
      <c r="R58" s="228"/>
      <c r="S58" s="229"/>
      <c r="T58" s="230"/>
      <c r="U58" s="145" t="str">
        <f>IF(U57="","",VLOOKUP(U57,'シフト記号表（勤務時間帯） (2)'!$D$6:$X$47,21,FALSE))</f>
        <v/>
      </c>
      <c r="V58" s="146" t="str">
        <f>IF(V57="","",VLOOKUP(V57,'シフト記号表（勤務時間帯） (2)'!$D$6:$X$47,21,FALSE))</f>
        <v/>
      </c>
      <c r="W58" s="146" t="str">
        <f>IF(W57="","",VLOOKUP(W57,'シフト記号表（勤務時間帯） (2)'!$D$6:$X$47,21,FALSE))</f>
        <v/>
      </c>
      <c r="X58" s="146" t="str">
        <f>IF(X57="","",VLOOKUP(X57,'シフト記号表（勤務時間帯） (2)'!$D$6:$X$47,21,FALSE))</f>
        <v/>
      </c>
      <c r="Y58" s="146" t="str">
        <f>IF(Y57="","",VLOOKUP(Y57,'シフト記号表（勤務時間帯） (2)'!$D$6:$X$47,21,FALSE))</f>
        <v/>
      </c>
      <c r="Z58" s="146" t="str">
        <f>IF(Z57="","",VLOOKUP(Z57,'シフト記号表（勤務時間帯） (2)'!$D$6:$X$47,21,FALSE))</f>
        <v/>
      </c>
      <c r="AA58" s="147" t="str">
        <f>IF(AA57="","",VLOOKUP(AA57,'シフト記号表（勤務時間帯） (2)'!$D$6:$X$47,21,FALSE))</f>
        <v/>
      </c>
      <c r="AB58" s="145" t="str">
        <f>IF(AB57="","",VLOOKUP(AB57,'シフト記号表（勤務時間帯） (2)'!$D$6:$X$47,21,FALSE))</f>
        <v/>
      </c>
      <c r="AC58" s="146" t="str">
        <f>IF(AC57="","",VLOOKUP(AC57,'シフト記号表（勤務時間帯） (2)'!$D$6:$X$47,21,FALSE))</f>
        <v/>
      </c>
      <c r="AD58" s="146" t="str">
        <f>IF(AD57="","",VLOOKUP(AD57,'シフト記号表（勤務時間帯） (2)'!$D$6:$X$47,21,FALSE))</f>
        <v/>
      </c>
      <c r="AE58" s="146" t="str">
        <f>IF(AE57="","",VLOOKUP(AE57,'シフト記号表（勤務時間帯） (2)'!$D$6:$X$47,21,FALSE))</f>
        <v/>
      </c>
      <c r="AF58" s="146" t="str">
        <f>IF(AF57="","",VLOOKUP(AF57,'シフト記号表（勤務時間帯） (2)'!$D$6:$X$47,21,FALSE))</f>
        <v/>
      </c>
      <c r="AG58" s="146" t="str">
        <f>IF(AG57="","",VLOOKUP(AG57,'シフト記号表（勤務時間帯） (2)'!$D$6:$X$47,21,FALSE))</f>
        <v/>
      </c>
      <c r="AH58" s="147" t="str">
        <f>IF(AH57="","",VLOOKUP(AH57,'シフト記号表（勤務時間帯） (2)'!$D$6:$X$47,21,FALSE))</f>
        <v/>
      </c>
      <c r="AI58" s="145" t="str">
        <f>IF(AI57="","",VLOOKUP(AI57,'シフト記号表（勤務時間帯） (2)'!$D$6:$X$47,21,FALSE))</f>
        <v/>
      </c>
      <c r="AJ58" s="146" t="str">
        <f>IF(AJ57="","",VLOOKUP(AJ57,'シフト記号表（勤務時間帯） (2)'!$D$6:$X$47,21,FALSE))</f>
        <v/>
      </c>
      <c r="AK58" s="146" t="str">
        <f>IF(AK57="","",VLOOKUP(AK57,'シフト記号表（勤務時間帯） (2)'!$D$6:$X$47,21,FALSE))</f>
        <v/>
      </c>
      <c r="AL58" s="146" t="str">
        <f>IF(AL57="","",VLOOKUP(AL57,'シフト記号表（勤務時間帯） (2)'!$D$6:$X$47,21,FALSE))</f>
        <v/>
      </c>
      <c r="AM58" s="146" t="str">
        <f>IF(AM57="","",VLOOKUP(AM57,'シフト記号表（勤務時間帯） (2)'!$D$6:$X$47,21,FALSE))</f>
        <v/>
      </c>
      <c r="AN58" s="146" t="str">
        <f>IF(AN57="","",VLOOKUP(AN57,'シフト記号表（勤務時間帯） (2)'!$D$6:$X$47,21,FALSE))</f>
        <v/>
      </c>
      <c r="AO58" s="147" t="str">
        <f>IF(AO57="","",VLOOKUP(AO57,'シフト記号表（勤務時間帯） (2)'!$D$6:$X$47,21,FALSE))</f>
        <v/>
      </c>
      <c r="AP58" s="145" t="str">
        <f>IF(AP57="","",VLOOKUP(AP57,'シフト記号表（勤務時間帯） (2)'!$D$6:$X$47,21,FALSE))</f>
        <v/>
      </c>
      <c r="AQ58" s="146" t="str">
        <f>IF(AQ57="","",VLOOKUP(AQ57,'シフト記号表（勤務時間帯） (2)'!$D$6:$X$47,21,FALSE))</f>
        <v/>
      </c>
      <c r="AR58" s="146" t="str">
        <f>IF(AR57="","",VLOOKUP(AR57,'シフト記号表（勤務時間帯） (2)'!$D$6:$X$47,21,FALSE))</f>
        <v/>
      </c>
      <c r="AS58" s="146" t="str">
        <f>IF(AS57="","",VLOOKUP(AS57,'シフト記号表（勤務時間帯） (2)'!$D$6:$X$47,21,FALSE))</f>
        <v/>
      </c>
      <c r="AT58" s="146" t="str">
        <f>IF(AT57="","",VLOOKUP(AT57,'シフト記号表（勤務時間帯） (2)'!$D$6:$X$47,21,FALSE))</f>
        <v/>
      </c>
      <c r="AU58" s="146" t="str">
        <f>IF(AU57="","",VLOOKUP(AU57,'シフト記号表（勤務時間帯） (2)'!$D$6:$X$47,21,FALSE))</f>
        <v/>
      </c>
      <c r="AV58" s="147" t="str">
        <f>IF(AV57="","",VLOOKUP(AV57,'シフト記号表（勤務時間帯） (2)'!$D$6:$X$47,21,FALSE))</f>
        <v/>
      </c>
      <c r="AW58" s="145" t="str">
        <f>IF(AW57="","",VLOOKUP(AW57,'シフト記号表（勤務時間帯） (2)'!$D$6:$X$47,21,FALSE))</f>
        <v/>
      </c>
      <c r="AX58" s="146" t="str">
        <f>IF(AX57="","",VLOOKUP(AX57,'シフト記号表（勤務時間帯） (2)'!$D$6:$X$47,21,FALSE))</f>
        <v/>
      </c>
      <c r="AY58" s="146" t="str">
        <f>IF(AY57="","",VLOOKUP(AY57,'シフト記号表（勤務時間帯） (2)'!$D$6:$X$47,21,FALSE))</f>
        <v/>
      </c>
      <c r="AZ58" s="371">
        <f>IF($BC$3="４週",SUM(U58:AV58),IF($BC$3="暦月",SUM(U58:AY58),""))</f>
        <v>0</v>
      </c>
      <c r="BA58" s="372"/>
      <c r="BB58" s="373">
        <f>IF($BC$3="４週",AZ58/4,IF($BC$3="暦月",(AZ58/($BC$8/7)),""))</f>
        <v>0</v>
      </c>
      <c r="BC58" s="372"/>
      <c r="BD58" s="368"/>
      <c r="BE58" s="369"/>
      <c r="BF58" s="369"/>
      <c r="BG58" s="369"/>
      <c r="BH58" s="370"/>
    </row>
    <row r="59" spans="2:60" ht="20.25" customHeight="1" x14ac:dyDescent="0.4">
      <c r="B59" s="123"/>
      <c r="C59" s="533"/>
      <c r="D59" s="534"/>
      <c r="E59" s="535"/>
      <c r="F59" s="128"/>
      <c r="G59" s="129">
        <f>C57</f>
        <v>0</v>
      </c>
      <c r="H59" s="518"/>
      <c r="I59" s="594"/>
      <c r="J59" s="595"/>
      <c r="K59" s="595"/>
      <c r="L59" s="596"/>
      <c r="M59" s="603"/>
      <c r="N59" s="604"/>
      <c r="O59" s="605"/>
      <c r="P59" s="247" t="s">
        <v>209</v>
      </c>
      <c r="Q59" s="248"/>
      <c r="R59" s="248"/>
      <c r="S59" s="249"/>
      <c r="T59" s="250"/>
      <c r="U59" s="95" t="str">
        <f>IF(U57="","",VLOOKUP(U57,'シフト記号表（勤務時間帯） (2)'!$D$6:$Z$47,23,FALSE))</f>
        <v/>
      </c>
      <c r="V59" s="96" t="str">
        <f>IF(V57="","",VLOOKUP(V57,'シフト記号表（勤務時間帯） (2)'!$D$6:$Z$47,23,FALSE))</f>
        <v/>
      </c>
      <c r="W59" s="96" t="str">
        <f>IF(W57="","",VLOOKUP(W57,'シフト記号表（勤務時間帯） (2)'!$D$6:$Z$47,23,FALSE))</f>
        <v/>
      </c>
      <c r="X59" s="96" t="str">
        <f>IF(X57="","",VLOOKUP(X57,'シフト記号表（勤務時間帯） (2)'!$D$6:$Z$47,23,FALSE))</f>
        <v/>
      </c>
      <c r="Y59" s="96" t="str">
        <f>IF(Y57="","",VLOOKUP(Y57,'シフト記号表（勤務時間帯） (2)'!$D$6:$Z$47,23,FALSE))</f>
        <v/>
      </c>
      <c r="Z59" s="96" t="str">
        <f>IF(Z57="","",VLOOKUP(Z57,'シフト記号表（勤務時間帯） (2)'!$D$6:$Z$47,23,FALSE))</f>
        <v/>
      </c>
      <c r="AA59" s="97" t="str">
        <f>IF(AA57="","",VLOOKUP(AA57,'シフト記号表（勤務時間帯） (2)'!$D$6:$Z$47,23,FALSE))</f>
        <v/>
      </c>
      <c r="AB59" s="95" t="str">
        <f>IF(AB57="","",VLOOKUP(AB57,'シフト記号表（勤務時間帯） (2)'!$D$6:$Z$47,23,FALSE))</f>
        <v/>
      </c>
      <c r="AC59" s="96" t="str">
        <f>IF(AC57="","",VLOOKUP(AC57,'シフト記号表（勤務時間帯） (2)'!$D$6:$Z$47,23,FALSE))</f>
        <v/>
      </c>
      <c r="AD59" s="96" t="str">
        <f>IF(AD57="","",VLOOKUP(AD57,'シフト記号表（勤務時間帯） (2)'!$D$6:$Z$47,23,FALSE))</f>
        <v/>
      </c>
      <c r="AE59" s="96" t="str">
        <f>IF(AE57="","",VLOOKUP(AE57,'シフト記号表（勤務時間帯） (2)'!$D$6:$Z$47,23,FALSE))</f>
        <v/>
      </c>
      <c r="AF59" s="96" t="str">
        <f>IF(AF57="","",VLOOKUP(AF57,'シフト記号表（勤務時間帯） (2)'!$D$6:$Z$47,23,FALSE))</f>
        <v/>
      </c>
      <c r="AG59" s="96" t="str">
        <f>IF(AG57="","",VLOOKUP(AG57,'シフト記号表（勤務時間帯） (2)'!$D$6:$Z$47,23,FALSE))</f>
        <v/>
      </c>
      <c r="AH59" s="97" t="str">
        <f>IF(AH57="","",VLOOKUP(AH57,'シフト記号表（勤務時間帯） (2)'!$D$6:$Z$47,23,FALSE))</f>
        <v/>
      </c>
      <c r="AI59" s="95" t="str">
        <f>IF(AI57="","",VLOOKUP(AI57,'シフト記号表（勤務時間帯） (2)'!$D$6:$Z$47,23,FALSE))</f>
        <v/>
      </c>
      <c r="AJ59" s="96" t="str">
        <f>IF(AJ57="","",VLOOKUP(AJ57,'シフト記号表（勤務時間帯） (2)'!$D$6:$Z$47,23,FALSE))</f>
        <v/>
      </c>
      <c r="AK59" s="96" t="str">
        <f>IF(AK57="","",VLOOKUP(AK57,'シフト記号表（勤務時間帯） (2)'!$D$6:$Z$47,23,FALSE))</f>
        <v/>
      </c>
      <c r="AL59" s="96" t="str">
        <f>IF(AL57="","",VLOOKUP(AL57,'シフト記号表（勤務時間帯） (2)'!$D$6:$Z$47,23,FALSE))</f>
        <v/>
      </c>
      <c r="AM59" s="96" t="str">
        <f>IF(AM57="","",VLOOKUP(AM57,'シフト記号表（勤務時間帯） (2)'!$D$6:$Z$47,23,FALSE))</f>
        <v/>
      </c>
      <c r="AN59" s="96" t="str">
        <f>IF(AN57="","",VLOOKUP(AN57,'シフト記号表（勤務時間帯） (2)'!$D$6:$Z$47,23,FALSE))</f>
        <v/>
      </c>
      <c r="AO59" s="97" t="str">
        <f>IF(AO57="","",VLOOKUP(AO57,'シフト記号表（勤務時間帯） (2)'!$D$6:$Z$47,23,FALSE))</f>
        <v/>
      </c>
      <c r="AP59" s="95" t="str">
        <f>IF(AP57="","",VLOOKUP(AP57,'シフト記号表（勤務時間帯） (2)'!$D$6:$Z$47,23,FALSE))</f>
        <v/>
      </c>
      <c r="AQ59" s="96" t="str">
        <f>IF(AQ57="","",VLOOKUP(AQ57,'シフト記号表（勤務時間帯） (2)'!$D$6:$Z$47,23,FALSE))</f>
        <v/>
      </c>
      <c r="AR59" s="96" t="str">
        <f>IF(AR57="","",VLOOKUP(AR57,'シフト記号表（勤務時間帯） (2)'!$D$6:$Z$47,23,FALSE))</f>
        <v/>
      </c>
      <c r="AS59" s="96" t="str">
        <f>IF(AS57="","",VLOOKUP(AS57,'シフト記号表（勤務時間帯） (2)'!$D$6:$Z$47,23,FALSE))</f>
        <v/>
      </c>
      <c r="AT59" s="96" t="str">
        <f>IF(AT57="","",VLOOKUP(AT57,'シフト記号表（勤務時間帯） (2)'!$D$6:$Z$47,23,FALSE))</f>
        <v/>
      </c>
      <c r="AU59" s="96" t="str">
        <f>IF(AU57="","",VLOOKUP(AU57,'シフト記号表（勤務時間帯） (2)'!$D$6:$Z$47,23,FALSE))</f>
        <v/>
      </c>
      <c r="AV59" s="97" t="str">
        <f>IF(AV57="","",VLOOKUP(AV57,'シフト記号表（勤務時間帯） (2)'!$D$6:$Z$47,23,FALSE))</f>
        <v/>
      </c>
      <c r="AW59" s="95" t="str">
        <f>IF(AW57="","",VLOOKUP(AW57,'シフト記号表（勤務時間帯） (2)'!$D$6:$Z$47,23,FALSE))</f>
        <v/>
      </c>
      <c r="AX59" s="96" t="str">
        <f>IF(AX57="","",VLOOKUP(AX57,'シフト記号表（勤務時間帯） (2)'!$D$6:$Z$47,23,FALSE))</f>
        <v/>
      </c>
      <c r="AY59" s="96" t="str">
        <f>IF(AY57="","",VLOOKUP(AY57,'シフト記号表（勤務時間帯） (2)'!$D$6:$Z$47,23,FALSE))</f>
        <v/>
      </c>
      <c r="AZ59" s="615">
        <f>IF($BC$3="４週",SUM(U59:AV59),IF($BC$3="暦月",SUM(U59:AY59),""))</f>
        <v>0</v>
      </c>
      <c r="BA59" s="616"/>
      <c r="BB59" s="617">
        <f>IF($BC$3="４週",AZ59/4,IF($BC$3="暦月",(AZ59/($BC$8/7)),""))</f>
        <v>0</v>
      </c>
      <c r="BC59" s="616"/>
      <c r="BD59" s="497"/>
      <c r="BE59" s="498"/>
      <c r="BF59" s="498"/>
      <c r="BG59" s="498"/>
      <c r="BH59" s="499"/>
    </row>
    <row r="60" spans="2:60" ht="20.25" customHeight="1" x14ac:dyDescent="0.4">
      <c r="B60" s="235"/>
      <c r="C60" s="376"/>
      <c r="D60" s="385"/>
      <c r="E60" s="377"/>
      <c r="F60" s="127"/>
      <c r="G60" s="125"/>
      <c r="H60" s="619"/>
      <c r="I60" s="380"/>
      <c r="J60" s="592"/>
      <c r="K60" s="592"/>
      <c r="L60" s="381"/>
      <c r="M60" s="597"/>
      <c r="N60" s="598"/>
      <c r="O60" s="599"/>
      <c r="P60" s="236" t="s">
        <v>18</v>
      </c>
      <c r="Q60" s="240"/>
      <c r="R60" s="240"/>
      <c r="S60" s="241"/>
      <c r="T60" s="246"/>
      <c r="U60" s="201"/>
      <c r="V60" s="202"/>
      <c r="W60" s="202"/>
      <c r="X60" s="202"/>
      <c r="Y60" s="202"/>
      <c r="Z60" s="202"/>
      <c r="AA60" s="203"/>
      <c r="AB60" s="201"/>
      <c r="AC60" s="202"/>
      <c r="AD60" s="202"/>
      <c r="AE60" s="202"/>
      <c r="AF60" s="202"/>
      <c r="AG60" s="202"/>
      <c r="AH60" s="203"/>
      <c r="AI60" s="201"/>
      <c r="AJ60" s="202"/>
      <c r="AK60" s="202"/>
      <c r="AL60" s="202"/>
      <c r="AM60" s="202"/>
      <c r="AN60" s="202"/>
      <c r="AO60" s="203"/>
      <c r="AP60" s="201"/>
      <c r="AQ60" s="202"/>
      <c r="AR60" s="202"/>
      <c r="AS60" s="202"/>
      <c r="AT60" s="202"/>
      <c r="AU60" s="202"/>
      <c r="AV60" s="203"/>
      <c r="AW60" s="201"/>
      <c r="AX60" s="202"/>
      <c r="AY60" s="202"/>
      <c r="AZ60" s="606"/>
      <c r="BA60" s="607"/>
      <c r="BB60" s="614"/>
      <c r="BC60" s="607"/>
      <c r="BD60" s="365"/>
      <c r="BE60" s="366"/>
      <c r="BF60" s="366"/>
      <c r="BG60" s="366"/>
      <c r="BH60" s="367"/>
    </row>
    <row r="61" spans="2:60" ht="20.25" customHeight="1" x14ac:dyDescent="0.4">
      <c r="B61" s="226">
        <f>B58+1</f>
        <v>14</v>
      </c>
      <c r="C61" s="378"/>
      <c r="D61" s="387"/>
      <c r="E61" s="379"/>
      <c r="F61" s="127">
        <f>C60</f>
        <v>0</v>
      </c>
      <c r="G61" s="125"/>
      <c r="H61" s="453"/>
      <c r="I61" s="382"/>
      <c r="J61" s="593"/>
      <c r="K61" s="593"/>
      <c r="L61" s="383"/>
      <c r="M61" s="600"/>
      <c r="N61" s="601"/>
      <c r="O61" s="602"/>
      <c r="P61" s="227" t="s">
        <v>208</v>
      </c>
      <c r="Q61" s="228"/>
      <c r="R61" s="228"/>
      <c r="S61" s="229"/>
      <c r="T61" s="230"/>
      <c r="U61" s="145" t="str">
        <f>IF(U60="","",VLOOKUP(U60,'シフト記号表（勤務時間帯） (2)'!$D$6:$X$47,21,FALSE))</f>
        <v/>
      </c>
      <c r="V61" s="146" t="str">
        <f>IF(V60="","",VLOOKUP(V60,'シフト記号表（勤務時間帯） (2)'!$D$6:$X$47,21,FALSE))</f>
        <v/>
      </c>
      <c r="W61" s="146" t="str">
        <f>IF(W60="","",VLOOKUP(W60,'シフト記号表（勤務時間帯） (2)'!$D$6:$X$47,21,FALSE))</f>
        <v/>
      </c>
      <c r="X61" s="146" t="str">
        <f>IF(X60="","",VLOOKUP(X60,'シフト記号表（勤務時間帯） (2)'!$D$6:$X$47,21,FALSE))</f>
        <v/>
      </c>
      <c r="Y61" s="146" t="str">
        <f>IF(Y60="","",VLOOKUP(Y60,'シフト記号表（勤務時間帯） (2)'!$D$6:$X$47,21,FALSE))</f>
        <v/>
      </c>
      <c r="Z61" s="146" t="str">
        <f>IF(Z60="","",VLOOKUP(Z60,'シフト記号表（勤務時間帯） (2)'!$D$6:$X$47,21,FALSE))</f>
        <v/>
      </c>
      <c r="AA61" s="147" t="str">
        <f>IF(AA60="","",VLOOKUP(AA60,'シフト記号表（勤務時間帯） (2)'!$D$6:$X$47,21,FALSE))</f>
        <v/>
      </c>
      <c r="AB61" s="145" t="str">
        <f>IF(AB60="","",VLOOKUP(AB60,'シフト記号表（勤務時間帯） (2)'!$D$6:$X$47,21,FALSE))</f>
        <v/>
      </c>
      <c r="AC61" s="146" t="str">
        <f>IF(AC60="","",VLOOKUP(AC60,'シフト記号表（勤務時間帯） (2)'!$D$6:$X$47,21,FALSE))</f>
        <v/>
      </c>
      <c r="AD61" s="146" t="str">
        <f>IF(AD60="","",VLOOKUP(AD60,'シフト記号表（勤務時間帯） (2)'!$D$6:$X$47,21,FALSE))</f>
        <v/>
      </c>
      <c r="AE61" s="146" t="str">
        <f>IF(AE60="","",VLOOKUP(AE60,'シフト記号表（勤務時間帯） (2)'!$D$6:$X$47,21,FALSE))</f>
        <v/>
      </c>
      <c r="AF61" s="146" t="str">
        <f>IF(AF60="","",VLOOKUP(AF60,'シフト記号表（勤務時間帯） (2)'!$D$6:$X$47,21,FALSE))</f>
        <v/>
      </c>
      <c r="AG61" s="146" t="str">
        <f>IF(AG60="","",VLOOKUP(AG60,'シフト記号表（勤務時間帯） (2)'!$D$6:$X$47,21,FALSE))</f>
        <v/>
      </c>
      <c r="AH61" s="147" t="str">
        <f>IF(AH60="","",VLOOKUP(AH60,'シフト記号表（勤務時間帯） (2)'!$D$6:$X$47,21,FALSE))</f>
        <v/>
      </c>
      <c r="AI61" s="145" t="str">
        <f>IF(AI60="","",VLOOKUP(AI60,'シフト記号表（勤務時間帯） (2)'!$D$6:$X$47,21,FALSE))</f>
        <v/>
      </c>
      <c r="AJ61" s="146" t="str">
        <f>IF(AJ60="","",VLOOKUP(AJ60,'シフト記号表（勤務時間帯） (2)'!$D$6:$X$47,21,FALSE))</f>
        <v/>
      </c>
      <c r="AK61" s="146" t="str">
        <f>IF(AK60="","",VLOOKUP(AK60,'シフト記号表（勤務時間帯） (2)'!$D$6:$X$47,21,FALSE))</f>
        <v/>
      </c>
      <c r="AL61" s="146" t="str">
        <f>IF(AL60="","",VLOOKUP(AL60,'シフト記号表（勤務時間帯） (2)'!$D$6:$X$47,21,FALSE))</f>
        <v/>
      </c>
      <c r="AM61" s="146" t="str">
        <f>IF(AM60="","",VLOOKUP(AM60,'シフト記号表（勤務時間帯） (2)'!$D$6:$X$47,21,FALSE))</f>
        <v/>
      </c>
      <c r="AN61" s="146" t="str">
        <f>IF(AN60="","",VLOOKUP(AN60,'シフト記号表（勤務時間帯） (2)'!$D$6:$X$47,21,FALSE))</f>
        <v/>
      </c>
      <c r="AO61" s="147" t="str">
        <f>IF(AO60="","",VLOOKUP(AO60,'シフト記号表（勤務時間帯） (2)'!$D$6:$X$47,21,FALSE))</f>
        <v/>
      </c>
      <c r="AP61" s="145" t="str">
        <f>IF(AP60="","",VLOOKUP(AP60,'シフト記号表（勤務時間帯） (2)'!$D$6:$X$47,21,FALSE))</f>
        <v/>
      </c>
      <c r="AQ61" s="146" t="str">
        <f>IF(AQ60="","",VLOOKUP(AQ60,'シフト記号表（勤務時間帯） (2)'!$D$6:$X$47,21,FALSE))</f>
        <v/>
      </c>
      <c r="AR61" s="146" t="str">
        <f>IF(AR60="","",VLOOKUP(AR60,'シフト記号表（勤務時間帯） (2)'!$D$6:$X$47,21,FALSE))</f>
        <v/>
      </c>
      <c r="AS61" s="146" t="str">
        <f>IF(AS60="","",VLOOKUP(AS60,'シフト記号表（勤務時間帯） (2)'!$D$6:$X$47,21,FALSE))</f>
        <v/>
      </c>
      <c r="AT61" s="146" t="str">
        <f>IF(AT60="","",VLOOKUP(AT60,'シフト記号表（勤務時間帯） (2)'!$D$6:$X$47,21,FALSE))</f>
        <v/>
      </c>
      <c r="AU61" s="146" t="str">
        <f>IF(AU60="","",VLOOKUP(AU60,'シフト記号表（勤務時間帯） (2)'!$D$6:$X$47,21,FALSE))</f>
        <v/>
      </c>
      <c r="AV61" s="147" t="str">
        <f>IF(AV60="","",VLOOKUP(AV60,'シフト記号表（勤務時間帯） (2)'!$D$6:$X$47,21,FALSE))</f>
        <v/>
      </c>
      <c r="AW61" s="145" t="str">
        <f>IF(AW60="","",VLOOKUP(AW60,'シフト記号表（勤務時間帯） (2)'!$D$6:$X$47,21,FALSE))</f>
        <v/>
      </c>
      <c r="AX61" s="146" t="str">
        <f>IF(AX60="","",VLOOKUP(AX60,'シフト記号表（勤務時間帯） (2)'!$D$6:$X$47,21,FALSE))</f>
        <v/>
      </c>
      <c r="AY61" s="146" t="str">
        <f>IF(AY60="","",VLOOKUP(AY60,'シフト記号表（勤務時間帯） (2)'!$D$6:$X$47,21,FALSE))</f>
        <v/>
      </c>
      <c r="AZ61" s="371">
        <f>IF($BC$3="４週",SUM(U61:AV61),IF($BC$3="暦月",SUM(U61:AY61),""))</f>
        <v>0</v>
      </c>
      <c r="BA61" s="372"/>
      <c r="BB61" s="373">
        <f>IF($BC$3="４週",AZ61/4,IF($BC$3="暦月",(AZ61/($BC$8/7)),""))</f>
        <v>0</v>
      </c>
      <c r="BC61" s="372"/>
      <c r="BD61" s="368"/>
      <c r="BE61" s="369"/>
      <c r="BF61" s="369"/>
      <c r="BG61" s="369"/>
      <c r="BH61" s="370"/>
    </row>
    <row r="62" spans="2:60" ht="20.25" customHeight="1" x14ac:dyDescent="0.4">
      <c r="B62" s="123"/>
      <c r="C62" s="533"/>
      <c r="D62" s="534"/>
      <c r="E62" s="535"/>
      <c r="F62" s="128"/>
      <c r="G62" s="129">
        <f>C60</f>
        <v>0</v>
      </c>
      <c r="H62" s="518"/>
      <c r="I62" s="594"/>
      <c r="J62" s="595"/>
      <c r="K62" s="595"/>
      <c r="L62" s="596"/>
      <c r="M62" s="603"/>
      <c r="N62" s="604"/>
      <c r="O62" s="605"/>
      <c r="P62" s="247" t="s">
        <v>209</v>
      </c>
      <c r="Q62" s="248"/>
      <c r="R62" s="248"/>
      <c r="S62" s="249"/>
      <c r="T62" s="250"/>
      <c r="U62" s="95" t="str">
        <f>IF(U60="","",VLOOKUP(U60,'シフト記号表（勤務時間帯） (2)'!$D$6:$Z$47,23,FALSE))</f>
        <v/>
      </c>
      <c r="V62" s="96" t="str">
        <f>IF(V60="","",VLOOKUP(V60,'シフト記号表（勤務時間帯） (2)'!$D$6:$Z$47,23,FALSE))</f>
        <v/>
      </c>
      <c r="W62" s="96" t="str">
        <f>IF(W60="","",VLOOKUP(W60,'シフト記号表（勤務時間帯） (2)'!$D$6:$Z$47,23,FALSE))</f>
        <v/>
      </c>
      <c r="X62" s="96" t="str">
        <f>IF(X60="","",VLOOKUP(X60,'シフト記号表（勤務時間帯） (2)'!$D$6:$Z$47,23,FALSE))</f>
        <v/>
      </c>
      <c r="Y62" s="96" t="str">
        <f>IF(Y60="","",VLOOKUP(Y60,'シフト記号表（勤務時間帯） (2)'!$D$6:$Z$47,23,FALSE))</f>
        <v/>
      </c>
      <c r="Z62" s="96" t="str">
        <f>IF(Z60="","",VLOOKUP(Z60,'シフト記号表（勤務時間帯） (2)'!$D$6:$Z$47,23,FALSE))</f>
        <v/>
      </c>
      <c r="AA62" s="97" t="str">
        <f>IF(AA60="","",VLOOKUP(AA60,'シフト記号表（勤務時間帯） (2)'!$D$6:$Z$47,23,FALSE))</f>
        <v/>
      </c>
      <c r="AB62" s="95" t="str">
        <f>IF(AB60="","",VLOOKUP(AB60,'シフト記号表（勤務時間帯） (2)'!$D$6:$Z$47,23,FALSE))</f>
        <v/>
      </c>
      <c r="AC62" s="96" t="str">
        <f>IF(AC60="","",VLOOKUP(AC60,'シフト記号表（勤務時間帯） (2)'!$D$6:$Z$47,23,FALSE))</f>
        <v/>
      </c>
      <c r="AD62" s="96" t="str">
        <f>IF(AD60="","",VLOOKUP(AD60,'シフト記号表（勤務時間帯） (2)'!$D$6:$Z$47,23,FALSE))</f>
        <v/>
      </c>
      <c r="AE62" s="96" t="str">
        <f>IF(AE60="","",VLOOKUP(AE60,'シフト記号表（勤務時間帯） (2)'!$D$6:$Z$47,23,FALSE))</f>
        <v/>
      </c>
      <c r="AF62" s="96" t="str">
        <f>IF(AF60="","",VLOOKUP(AF60,'シフト記号表（勤務時間帯） (2)'!$D$6:$Z$47,23,FALSE))</f>
        <v/>
      </c>
      <c r="AG62" s="96" t="str">
        <f>IF(AG60="","",VLOOKUP(AG60,'シフト記号表（勤務時間帯） (2)'!$D$6:$Z$47,23,FALSE))</f>
        <v/>
      </c>
      <c r="AH62" s="97" t="str">
        <f>IF(AH60="","",VLOOKUP(AH60,'シフト記号表（勤務時間帯） (2)'!$D$6:$Z$47,23,FALSE))</f>
        <v/>
      </c>
      <c r="AI62" s="95" t="str">
        <f>IF(AI60="","",VLOOKUP(AI60,'シフト記号表（勤務時間帯） (2)'!$D$6:$Z$47,23,FALSE))</f>
        <v/>
      </c>
      <c r="AJ62" s="96" t="str">
        <f>IF(AJ60="","",VLOOKUP(AJ60,'シフト記号表（勤務時間帯） (2)'!$D$6:$Z$47,23,FALSE))</f>
        <v/>
      </c>
      <c r="AK62" s="96" t="str">
        <f>IF(AK60="","",VLOOKUP(AK60,'シフト記号表（勤務時間帯） (2)'!$D$6:$Z$47,23,FALSE))</f>
        <v/>
      </c>
      <c r="AL62" s="96" t="str">
        <f>IF(AL60="","",VLOOKUP(AL60,'シフト記号表（勤務時間帯） (2)'!$D$6:$Z$47,23,FALSE))</f>
        <v/>
      </c>
      <c r="AM62" s="96" t="str">
        <f>IF(AM60="","",VLOOKUP(AM60,'シフト記号表（勤務時間帯） (2)'!$D$6:$Z$47,23,FALSE))</f>
        <v/>
      </c>
      <c r="AN62" s="96" t="str">
        <f>IF(AN60="","",VLOOKUP(AN60,'シフト記号表（勤務時間帯） (2)'!$D$6:$Z$47,23,FALSE))</f>
        <v/>
      </c>
      <c r="AO62" s="97" t="str">
        <f>IF(AO60="","",VLOOKUP(AO60,'シフト記号表（勤務時間帯） (2)'!$D$6:$Z$47,23,FALSE))</f>
        <v/>
      </c>
      <c r="AP62" s="95" t="str">
        <f>IF(AP60="","",VLOOKUP(AP60,'シフト記号表（勤務時間帯） (2)'!$D$6:$Z$47,23,FALSE))</f>
        <v/>
      </c>
      <c r="AQ62" s="96" t="str">
        <f>IF(AQ60="","",VLOOKUP(AQ60,'シフト記号表（勤務時間帯） (2)'!$D$6:$Z$47,23,FALSE))</f>
        <v/>
      </c>
      <c r="AR62" s="96" t="str">
        <f>IF(AR60="","",VLOOKUP(AR60,'シフト記号表（勤務時間帯） (2)'!$D$6:$Z$47,23,FALSE))</f>
        <v/>
      </c>
      <c r="AS62" s="96" t="str">
        <f>IF(AS60="","",VLOOKUP(AS60,'シフト記号表（勤務時間帯） (2)'!$D$6:$Z$47,23,FALSE))</f>
        <v/>
      </c>
      <c r="AT62" s="96" t="str">
        <f>IF(AT60="","",VLOOKUP(AT60,'シフト記号表（勤務時間帯） (2)'!$D$6:$Z$47,23,FALSE))</f>
        <v/>
      </c>
      <c r="AU62" s="96" t="str">
        <f>IF(AU60="","",VLOOKUP(AU60,'シフト記号表（勤務時間帯） (2)'!$D$6:$Z$47,23,FALSE))</f>
        <v/>
      </c>
      <c r="AV62" s="97" t="str">
        <f>IF(AV60="","",VLOOKUP(AV60,'シフト記号表（勤務時間帯） (2)'!$D$6:$Z$47,23,FALSE))</f>
        <v/>
      </c>
      <c r="AW62" s="95" t="str">
        <f>IF(AW60="","",VLOOKUP(AW60,'シフト記号表（勤務時間帯） (2)'!$D$6:$Z$47,23,FALSE))</f>
        <v/>
      </c>
      <c r="AX62" s="96" t="str">
        <f>IF(AX60="","",VLOOKUP(AX60,'シフト記号表（勤務時間帯） (2)'!$D$6:$Z$47,23,FALSE))</f>
        <v/>
      </c>
      <c r="AY62" s="96" t="str">
        <f>IF(AY60="","",VLOOKUP(AY60,'シフト記号表（勤務時間帯） (2)'!$D$6:$Z$47,23,FALSE))</f>
        <v/>
      </c>
      <c r="AZ62" s="615">
        <f>IF($BC$3="４週",SUM(U62:AV62),IF($BC$3="暦月",SUM(U62:AY62),""))</f>
        <v>0</v>
      </c>
      <c r="BA62" s="616"/>
      <c r="BB62" s="617">
        <f>IF($BC$3="４週",AZ62/4,IF($BC$3="暦月",(AZ62/($BC$8/7)),""))</f>
        <v>0</v>
      </c>
      <c r="BC62" s="616"/>
      <c r="BD62" s="497"/>
      <c r="BE62" s="498"/>
      <c r="BF62" s="498"/>
      <c r="BG62" s="498"/>
      <c r="BH62" s="499"/>
    </row>
    <row r="63" spans="2:60" ht="20.25" customHeight="1" x14ac:dyDescent="0.4">
      <c r="B63" s="235"/>
      <c r="C63" s="376"/>
      <c r="D63" s="385"/>
      <c r="E63" s="377"/>
      <c r="F63" s="127"/>
      <c r="G63" s="125"/>
      <c r="H63" s="619"/>
      <c r="I63" s="380"/>
      <c r="J63" s="592"/>
      <c r="K63" s="592"/>
      <c r="L63" s="381"/>
      <c r="M63" s="597"/>
      <c r="N63" s="598"/>
      <c r="O63" s="599"/>
      <c r="P63" s="236" t="s">
        <v>18</v>
      </c>
      <c r="Q63" s="240"/>
      <c r="R63" s="240"/>
      <c r="S63" s="241"/>
      <c r="T63" s="246"/>
      <c r="U63" s="201"/>
      <c r="V63" s="202"/>
      <c r="W63" s="202"/>
      <c r="X63" s="202"/>
      <c r="Y63" s="202"/>
      <c r="Z63" s="202"/>
      <c r="AA63" s="203"/>
      <c r="AB63" s="201"/>
      <c r="AC63" s="202"/>
      <c r="AD63" s="202"/>
      <c r="AE63" s="202"/>
      <c r="AF63" s="202"/>
      <c r="AG63" s="202"/>
      <c r="AH63" s="203"/>
      <c r="AI63" s="201"/>
      <c r="AJ63" s="202"/>
      <c r="AK63" s="202"/>
      <c r="AL63" s="202"/>
      <c r="AM63" s="202"/>
      <c r="AN63" s="202"/>
      <c r="AO63" s="203"/>
      <c r="AP63" s="201"/>
      <c r="AQ63" s="202"/>
      <c r="AR63" s="202"/>
      <c r="AS63" s="202"/>
      <c r="AT63" s="202"/>
      <c r="AU63" s="202"/>
      <c r="AV63" s="203"/>
      <c r="AW63" s="201"/>
      <c r="AX63" s="202"/>
      <c r="AY63" s="202"/>
      <c r="AZ63" s="606"/>
      <c r="BA63" s="607"/>
      <c r="BB63" s="614"/>
      <c r="BC63" s="607"/>
      <c r="BD63" s="365"/>
      <c r="BE63" s="366"/>
      <c r="BF63" s="366"/>
      <c r="BG63" s="366"/>
      <c r="BH63" s="367"/>
    </row>
    <row r="64" spans="2:60" ht="20.25" customHeight="1" x14ac:dyDescent="0.4">
      <c r="B64" s="226">
        <f>B61+1</f>
        <v>15</v>
      </c>
      <c r="C64" s="378"/>
      <c r="D64" s="387"/>
      <c r="E64" s="379"/>
      <c r="F64" s="127">
        <f>C63</f>
        <v>0</v>
      </c>
      <c r="G64" s="125"/>
      <c r="H64" s="453"/>
      <c r="I64" s="382"/>
      <c r="J64" s="593"/>
      <c r="K64" s="593"/>
      <c r="L64" s="383"/>
      <c r="M64" s="600"/>
      <c r="N64" s="601"/>
      <c r="O64" s="602"/>
      <c r="P64" s="227" t="s">
        <v>208</v>
      </c>
      <c r="Q64" s="228"/>
      <c r="R64" s="228"/>
      <c r="S64" s="229"/>
      <c r="T64" s="230"/>
      <c r="U64" s="145" t="str">
        <f>IF(U63="","",VLOOKUP(U63,'シフト記号表（勤務時間帯） (2)'!$D$6:$X$47,21,FALSE))</f>
        <v/>
      </c>
      <c r="V64" s="146" t="str">
        <f>IF(V63="","",VLOOKUP(V63,'シフト記号表（勤務時間帯） (2)'!$D$6:$X$47,21,FALSE))</f>
        <v/>
      </c>
      <c r="W64" s="146" t="str">
        <f>IF(W63="","",VLOOKUP(W63,'シフト記号表（勤務時間帯） (2)'!$D$6:$X$47,21,FALSE))</f>
        <v/>
      </c>
      <c r="X64" s="146" t="str">
        <f>IF(X63="","",VLOOKUP(X63,'シフト記号表（勤務時間帯） (2)'!$D$6:$X$47,21,FALSE))</f>
        <v/>
      </c>
      <c r="Y64" s="146" t="str">
        <f>IF(Y63="","",VLOOKUP(Y63,'シフト記号表（勤務時間帯） (2)'!$D$6:$X$47,21,FALSE))</f>
        <v/>
      </c>
      <c r="Z64" s="146" t="str">
        <f>IF(Z63="","",VLOOKUP(Z63,'シフト記号表（勤務時間帯） (2)'!$D$6:$X$47,21,FALSE))</f>
        <v/>
      </c>
      <c r="AA64" s="147" t="str">
        <f>IF(AA63="","",VLOOKUP(AA63,'シフト記号表（勤務時間帯） (2)'!$D$6:$X$47,21,FALSE))</f>
        <v/>
      </c>
      <c r="AB64" s="145" t="str">
        <f>IF(AB63="","",VLOOKUP(AB63,'シフト記号表（勤務時間帯） (2)'!$D$6:$X$47,21,FALSE))</f>
        <v/>
      </c>
      <c r="AC64" s="146" t="str">
        <f>IF(AC63="","",VLOOKUP(AC63,'シフト記号表（勤務時間帯） (2)'!$D$6:$X$47,21,FALSE))</f>
        <v/>
      </c>
      <c r="AD64" s="146" t="str">
        <f>IF(AD63="","",VLOOKUP(AD63,'シフト記号表（勤務時間帯） (2)'!$D$6:$X$47,21,FALSE))</f>
        <v/>
      </c>
      <c r="AE64" s="146" t="str">
        <f>IF(AE63="","",VLOOKUP(AE63,'シフト記号表（勤務時間帯） (2)'!$D$6:$X$47,21,FALSE))</f>
        <v/>
      </c>
      <c r="AF64" s="146" t="str">
        <f>IF(AF63="","",VLOOKUP(AF63,'シフト記号表（勤務時間帯） (2)'!$D$6:$X$47,21,FALSE))</f>
        <v/>
      </c>
      <c r="AG64" s="146" t="str">
        <f>IF(AG63="","",VLOOKUP(AG63,'シフト記号表（勤務時間帯） (2)'!$D$6:$X$47,21,FALSE))</f>
        <v/>
      </c>
      <c r="AH64" s="147" t="str">
        <f>IF(AH63="","",VLOOKUP(AH63,'シフト記号表（勤務時間帯） (2)'!$D$6:$X$47,21,FALSE))</f>
        <v/>
      </c>
      <c r="AI64" s="145" t="str">
        <f>IF(AI63="","",VLOOKUP(AI63,'シフト記号表（勤務時間帯） (2)'!$D$6:$X$47,21,FALSE))</f>
        <v/>
      </c>
      <c r="AJ64" s="146" t="str">
        <f>IF(AJ63="","",VLOOKUP(AJ63,'シフト記号表（勤務時間帯） (2)'!$D$6:$X$47,21,FALSE))</f>
        <v/>
      </c>
      <c r="AK64" s="146" t="str">
        <f>IF(AK63="","",VLOOKUP(AK63,'シフト記号表（勤務時間帯） (2)'!$D$6:$X$47,21,FALSE))</f>
        <v/>
      </c>
      <c r="AL64" s="146" t="str">
        <f>IF(AL63="","",VLOOKUP(AL63,'シフト記号表（勤務時間帯） (2)'!$D$6:$X$47,21,FALSE))</f>
        <v/>
      </c>
      <c r="AM64" s="146" t="str">
        <f>IF(AM63="","",VLOOKUP(AM63,'シフト記号表（勤務時間帯） (2)'!$D$6:$X$47,21,FALSE))</f>
        <v/>
      </c>
      <c r="AN64" s="146" t="str">
        <f>IF(AN63="","",VLOOKUP(AN63,'シフト記号表（勤務時間帯） (2)'!$D$6:$X$47,21,FALSE))</f>
        <v/>
      </c>
      <c r="AO64" s="147" t="str">
        <f>IF(AO63="","",VLOOKUP(AO63,'シフト記号表（勤務時間帯） (2)'!$D$6:$X$47,21,FALSE))</f>
        <v/>
      </c>
      <c r="AP64" s="145" t="str">
        <f>IF(AP63="","",VLOOKUP(AP63,'シフト記号表（勤務時間帯） (2)'!$D$6:$X$47,21,FALSE))</f>
        <v/>
      </c>
      <c r="AQ64" s="146" t="str">
        <f>IF(AQ63="","",VLOOKUP(AQ63,'シフト記号表（勤務時間帯） (2)'!$D$6:$X$47,21,FALSE))</f>
        <v/>
      </c>
      <c r="AR64" s="146" t="str">
        <f>IF(AR63="","",VLOOKUP(AR63,'シフト記号表（勤務時間帯） (2)'!$D$6:$X$47,21,FALSE))</f>
        <v/>
      </c>
      <c r="AS64" s="146" t="str">
        <f>IF(AS63="","",VLOOKUP(AS63,'シフト記号表（勤務時間帯） (2)'!$D$6:$X$47,21,FALSE))</f>
        <v/>
      </c>
      <c r="AT64" s="146" t="str">
        <f>IF(AT63="","",VLOOKUP(AT63,'シフト記号表（勤務時間帯） (2)'!$D$6:$X$47,21,FALSE))</f>
        <v/>
      </c>
      <c r="AU64" s="146" t="str">
        <f>IF(AU63="","",VLOOKUP(AU63,'シフト記号表（勤務時間帯） (2)'!$D$6:$X$47,21,FALSE))</f>
        <v/>
      </c>
      <c r="AV64" s="147" t="str">
        <f>IF(AV63="","",VLOOKUP(AV63,'シフト記号表（勤務時間帯） (2)'!$D$6:$X$47,21,FALSE))</f>
        <v/>
      </c>
      <c r="AW64" s="145" t="str">
        <f>IF(AW63="","",VLOOKUP(AW63,'シフト記号表（勤務時間帯） (2)'!$D$6:$X$47,21,FALSE))</f>
        <v/>
      </c>
      <c r="AX64" s="146" t="str">
        <f>IF(AX63="","",VLOOKUP(AX63,'シフト記号表（勤務時間帯） (2)'!$D$6:$X$47,21,FALSE))</f>
        <v/>
      </c>
      <c r="AY64" s="146" t="str">
        <f>IF(AY63="","",VLOOKUP(AY63,'シフト記号表（勤務時間帯） (2)'!$D$6:$X$47,21,FALSE))</f>
        <v/>
      </c>
      <c r="AZ64" s="371">
        <f>IF($BC$3="４週",SUM(U64:AV64),IF($BC$3="暦月",SUM(U64:AY64),""))</f>
        <v>0</v>
      </c>
      <c r="BA64" s="372"/>
      <c r="BB64" s="373">
        <f>IF($BC$3="４週",AZ64/4,IF($BC$3="暦月",(AZ64/($BC$8/7)),""))</f>
        <v>0</v>
      </c>
      <c r="BC64" s="372"/>
      <c r="BD64" s="368"/>
      <c r="BE64" s="369"/>
      <c r="BF64" s="369"/>
      <c r="BG64" s="369"/>
      <c r="BH64" s="370"/>
    </row>
    <row r="65" spans="2:60" ht="20.25" customHeight="1" x14ac:dyDescent="0.4">
      <c r="B65" s="123"/>
      <c r="C65" s="533"/>
      <c r="D65" s="534"/>
      <c r="E65" s="535"/>
      <c r="F65" s="128"/>
      <c r="G65" s="129">
        <f>C63</f>
        <v>0</v>
      </c>
      <c r="H65" s="518"/>
      <c r="I65" s="594"/>
      <c r="J65" s="595"/>
      <c r="K65" s="595"/>
      <c r="L65" s="596"/>
      <c r="M65" s="603"/>
      <c r="N65" s="604"/>
      <c r="O65" s="605"/>
      <c r="P65" s="247" t="s">
        <v>209</v>
      </c>
      <c r="Q65" s="248"/>
      <c r="R65" s="248"/>
      <c r="S65" s="249"/>
      <c r="T65" s="250"/>
      <c r="U65" s="95" t="str">
        <f>IF(U63="","",VLOOKUP(U63,'シフト記号表（勤務時間帯） (2)'!$D$6:$Z$47,23,FALSE))</f>
        <v/>
      </c>
      <c r="V65" s="96" t="str">
        <f>IF(V63="","",VLOOKUP(V63,'シフト記号表（勤務時間帯） (2)'!$D$6:$Z$47,23,FALSE))</f>
        <v/>
      </c>
      <c r="W65" s="96" t="str">
        <f>IF(W63="","",VLOOKUP(W63,'シフト記号表（勤務時間帯） (2)'!$D$6:$Z$47,23,FALSE))</f>
        <v/>
      </c>
      <c r="X65" s="96" t="str">
        <f>IF(X63="","",VLOOKUP(X63,'シフト記号表（勤務時間帯） (2)'!$D$6:$Z$47,23,FALSE))</f>
        <v/>
      </c>
      <c r="Y65" s="96" t="str">
        <f>IF(Y63="","",VLOOKUP(Y63,'シフト記号表（勤務時間帯） (2)'!$D$6:$Z$47,23,FALSE))</f>
        <v/>
      </c>
      <c r="Z65" s="96" t="str">
        <f>IF(Z63="","",VLOOKUP(Z63,'シフト記号表（勤務時間帯） (2)'!$D$6:$Z$47,23,FALSE))</f>
        <v/>
      </c>
      <c r="AA65" s="97" t="str">
        <f>IF(AA63="","",VLOOKUP(AA63,'シフト記号表（勤務時間帯） (2)'!$D$6:$Z$47,23,FALSE))</f>
        <v/>
      </c>
      <c r="AB65" s="95" t="str">
        <f>IF(AB63="","",VLOOKUP(AB63,'シフト記号表（勤務時間帯） (2)'!$D$6:$Z$47,23,FALSE))</f>
        <v/>
      </c>
      <c r="AC65" s="96" t="str">
        <f>IF(AC63="","",VLOOKUP(AC63,'シフト記号表（勤務時間帯） (2)'!$D$6:$Z$47,23,FALSE))</f>
        <v/>
      </c>
      <c r="AD65" s="96" t="str">
        <f>IF(AD63="","",VLOOKUP(AD63,'シフト記号表（勤務時間帯） (2)'!$D$6:$Z$47,23,FALSE))</f>
        <v/>
      </c>
      <c r="AE65" s="96" t="str">
        <f>IF(AE63="","",VLOOKUP(AE63,'シフト記号表（勤務時間帯） (2)'!$D$6:$Z$47,23,FALSE))</f>
        <v/>
      </c>
      <c r="AF65" s="96" t="str">
        <f>IF(AF63="","",VLOOKUP(AF63,'シフト記号表（勤務時間帯） (2)'!$D$6:$Z$47,23,FALSE))</f>
        <v/>
      </c>
      <c r="AG65" s="96" t="str">
        <f>IF(AG63="","",VLOOKUP(AG63,'シフト記号表（勤務時間帯） (2)'!$D$6:$Z$47,23,FALSE))</f>
        <v/>
      </c>
      <c r="AH65" s="97" t="str">
        <f>IF(AH63="","",VLOOKUP(AH63,'シフト記号表（勤務時間帯） (2)'!$D$6:$Z$47,23,FALSE))</f>
        <v/>
      </c>
      <c r="AI65" s="95" t="str">
        <f>IF(AI63="","",VLOOKUP(AI63,'シフト記号表（勤務時間帯） (2)'!$D$6:$Z$47,23,FALSE))</f>
        <v/>
      </c>
      <c r="AJ65" s="96" t="str">
        <f>IF(AJ63="","",VLOOKUP(AJ63,'シフト記号表（勤務時間帯） (2)'!$D$6:$Z$47,23,FALSE))</f>
        <v/>
      </c>
      <c r="AK65" s="96" t="str">
        <f>IF(AK63="","",VLOOKUP(AK63,'シフト記号表（勤務時間帯） (2)'!$D$6:$Z$47,23,FALSE))</f>
        <v/>
      </c>
      <c r="AL65" s="96" t="str">
        <f>IF(AL63="","",VLOOKUP(AL63,'シフト記号表（勤務時間帯） (2)'!$D$6:$Z$47,23,FALSE))</f>
        <v/>
      </c>
      <c r="AM65" s="96" t="str">
        <f>IF(AM63="","",VLOOKUP(AM63,'シフト記号表（勤務時間帯） (2)'!$D$6:$Z$47,23,FALSE))</f>
        <v/>
      </c>
      <c r="AN65" s="96" t="str">
        <f>IF(AN63="","",VLOOKUP(AN63,'シフト記号表（勤務時間帯） (2)'!$D$6:$Z$47,23,FALSE))</f>
        <v/>
      </c>
      <c r="AO65" s="97" t="str">
        <f>IF(AO63="","",VLOOKUP(AO63,'シフト記号表（勤務時間帯） (2)'!$D$6:$Z$47,23,FALSE))</f>
        <v/>
      </c>
      <c r="AP65" s="95" t="str">
        <f>IF(AP63="","",VLOOKUP(AP63,'シフト記号表（勤務時間帯） (2)'!$D$6:$Z$47,23,FALSE))</f>
        <v/>
      </c>
      <c r="AQ65" s="96" t="str">
        <f>IF(AQ63="","",VLOOKUP(AQ63,'シフト記号表（勤務時間帯） (2)'!$D$6:$Z$47,23,FALSE))</f>
        <v/>
      </c>
      <c r="AR65" s="96" t="str">
        <f>IF(AR63="","",VLOOKUP(AR63,'シフト記号表（勤務時間帯） (2)'!$D$6:$Z$47,23,FALSE))</f>
        <v/>
      </c>
      <c r="AS65" s="96" t="str">
        <f>IF(AS63="","",VLOOKUP(AS63,'シフト記号表（勤務時間帯） (2)'!$D$6:$Z$47,23,FALSE))</f>
        <v/>
      </c>
      <c r="AT65" s="96" t="str">
        <f>IF(AT63="","",VLOOKUP(AT63,'シフト記号表（勤務時間帯） (2)'!$D$6:$Z$47,23,FALSE))</f>
        <v/>
      </c>
      <c r="AU65" s="96" t="str">
        <f>IF(AU63="","",VLOOKUP(AU63,'シフト記号表（勤務時間帯） (2)'!$D$6:$Z$47,23,FALSE))</f>
        <v/>
      </c>
      <c r="AV65" s="97" t="str">
        <f>IF(AV63="","",VLOOKUP(AV63,'シフト記号表（勤務時間帯） (2)'!$D$6:$Z$47,23,FALSE))</f>
        <v/>
      </c>
      <c r="AW65" s="95" t="str">
        <f>IF(AW63="","",VLOOKUP(AW63,'シフト記号表（勤務時間帯） (2)'!$D$6:$Z$47,23,FALSE))</f>
        <v/>
      </c>
      <c r="AX65" s="96" t="str">
        <f>IF(AX63="","",VLOOKUP(AX63,'シフト記号表（勤務時間帯） (2)'!$D$6:$Z$47,23,FALSE))</f>
        <v/>
      </c>
      <c r="AY65" s="96" t="str">
        <f>IF(AY63="","",VLOOKUP(AY63,'シフト記号表（勤務時間帯） (2)'!$D$6:$Z$47,23,FALSE))</f>
        <v/>
      </c>
      <c r="AZ65" s="615">
        <f>IF($BC$3="４週",SUM(U65:AV65),IF($BC$3="暦月",SUM(U65:AY65),""))</f>
        <v>0</v>
      </c>
      <c r="BA65" s="616"/>
      <c r="BB65" s="617">
        <f>IF($BC$3="４週",AZ65/4,IF($BC$3="暦月",(AZ65/($BC$8/7)),""))</f>
        <v>0</v>
      </c>
      <c r="BC65" s="616"/>
      <c r="BD65" s="497"/>
      <c r="BE65" s="498"/>
      <c r="BF65" s="498"/>
      <c r="BG65" s="498"/>
      <c r="BH65" s="499"/>
    </row>
    <row r="66" spans="2:60" ht="20.25" customHeight="1" x14ac:dyDescent="0.4">
      <c r="B66" s="235"/>
      <c r="C66" s="376"/>
      <c r="D66" s="385"/>
      <c r="E66" s="377"/>
      <c r="F66" s="127"/>
      <c r="G66" s="125"/>
      <c r="H66" s="619"/>
      <c r="I66" s="380"/>
      <c r="J66" s="592"/>
      <c r="K66" s="592"/>
      <c r="L66" s="381"/>
      <c r="M66" s="597"/>
      <c r="N66" s="598"/>
      <c r="O66" s="599"/>
      <c r="P66" s="251" t="s">
        <v>18</v>
      </c>
      <c r="Q66" s="252"/>
      <c r="R66" s="252"/>
      <c r="S66" s="253"/>
      <c r="T66" s="254"/>
      <c r="U66" s="201"/>
      <c r="V66" s="202"/>
      <c r="W66" s="202"/>
      <c r="X66" s="202"/>
      <c r="Y66" s="202"/>
      <c r="Z66" s="202"/>
      <c r="AA66" s="203"/>
      <c r="AB66" s="201"/>
      <c r="AC66" s="202"/>
      <c r="AD66" s="202"/>
      <c r="AE66" s="202"/>
      <c r="AF66" s="202"/>
      <c r="AG66" s="202"/>
      <c r="AH66" s="203"/>
      <c r="AI66" s="201"/>
      <c r="AJ66" s="202"/>
      <c r="AK66" s="202"/>
      <c r="AL66" s="202"/>
      <c r="AM66" s="202"/>
      <c r="AN66" s="202"/>
      <c r="AO66" s="203"/>
      <c r="AP66" s="201"/>
      <c r="AQ66" s="202"/>
      <c r="AR66" s="202"/>
      <c r="AS66" s="202"/>
      <c r="AT66" s="202"/>
      <c r="AU66" s="202"/>
      <c r="AV66" s="203"/>
      <c r="AW66" s="201"/>
      <c r="AX66" s="202"/>
      <c r="AY66" s="202"/>
      <c r="AZ66" s="606"/>
      <c r="BA66" s="607"/>
      <c r="BB66" s="614"/>
      <c r="BC66" s="607"/>
      <c r="BD66" s="365"/>
      <c r="BE66" s="366"/>
      <c r="BF66" s="366"/>
      <c r="BG66" s="366"/>
      <c r="BH66" s="367"/>
    </row>
    <row r="67" spans="2:60" ht="20.25" customHeight="1" x14ac:dyDescent="0.4">
      <c r="B67" s="226">
        <f>B64+1</f>
        <v>16</v>
      </c>
      <c r="C67" s="378"/>
      <c r="D67" s="387"/>
      <c r="E67" s="379"/>
      <c r="F67" s="127">
        <f>C66</f>
        <v>0</v>
      </c>
      <c r="G67" s="125"/>
      <c r="H67" s="453"/>
      <c r="I67" s="382"/>
      <c r="J67" s="593"/>
      <c r="K67" s="593"/>
      <c r="L67" s="383"/>
      <c r="M67" s="600"/>
      <c r="N67" s="601"/>
      <c r="O67" s="602"/>
      <c r="P67" s="227" t="s">
        <v>208</v>
      </c>
      <c r="Q67" s="228"/>
      <c r="R67" s="228"/>
      <c r="S67" s="229"/>
      <c r="T67" s="230"/>
      <c r="U67" s="145" t="str">
        <f>IF(U66="","",VLOOKUP(U66,'シフト記号表（勤務時間帯） (2)'!$D$6:$X$47,21,FALSE))</f>
        <v/>
      </c>
      <c r="V67" s="146" t="str">
        <f>IF(V66="","",VLOOKUP(V66,'シフト記号表（勤務時間帯） (2)'!$D$6:$X$47,21,FALSE))</f>
        <v/>
      </c>
      <c r="W67" s="146" t="str">
        <f>IF(W66="","",VLOOKUP(W66,'シフト記号表（勤務時間帯） (2)'!$D$6:$X$47,21,FALSE))</f>
        <v/>
      </c>
      <c r="X67" s="146" t="str">
        <f>IF(X66="","",VLOOKUP(X66,'シフト記号表（勤務時間帯） (2)'!$D$6:$X$47,21,FALSE))</f>
        <v/>
      </c>
      <c r="Y67" s="146" t="str">
        <f>IF(Y66="","",VLOOKUP(Y66,'シフト記号表（勤務時間帯） (2)'!$D$6:$X$47,21,FALSE))</f>
        <v/>
      </c>
      <c r="Z67" s="146" t="str">
        <f>IF(Z66="","",VLOOKUP(Z66,'シフト記号表（勤務時間帯） (2)'!$D$6:$X$47,21,FALSE))</f>
        <v/>
      </c>
      <c r="AA67" s="147" t="str">
        <f>IF(AA66="","",VLOOKUP(AA66,'シフト記号表（勤務時間帯） (2)'!$D$6:$X$47,21,FALSE))</f>
        <v/>
      </c>
      <c r="AB67" s="145" t="str">
        <f>IF(AB66="","",VLOOKUP(AB66,'シフト記号表（勤務時間帯） (2)'!$D$6:$X$47,21,FALSE))</f>
        <v/>
      </c>
      <c r="AC67" s="146" t="str">
        <f>IF(AC66="","",VLOOKUP(AC66,'シフト記号表（勤務時間帯） (2)'!$D$6:$X$47,21,FALSE))</f>
        <v/>
      </c>
      <c r="AD67" s="146" t="str">
        <f>IF(AD66="","",VLOOKUP(AD66,'シフト記号表（勤務時間帯） (2)'!$D$6:$X$47,21,FALSE))</f>
        <v/>
      </c>
      <c r="AE67" s="146" t="str">
        <f>IF(AE66="","",VLOOKUP(AE66,'シフト記号表（勤務時間帯） (2)'!$D$6:$X$47,21,FALSE))</f>
        <v/>
      </c>
      <c r="AF67" s="146" t="str">
        <f>IF(AF66="","",VLOOKUP(AF66,'シフト記号表（勤務時間帯） (2)'!$D$6:$X$47,21,FALSE))</f>
        <v/>
      </c>
      <c r="AG67" s="146" t="str">
        <f>IF(AG66="","",VLOOKUP(AG66,'シフト記号表（勤務時間帯） (2)'!$D$6:$X$47,21,FALSE))</f>
        <v/>
      </c>
      <c r="AH67" s="147" t="str">
        <f>IF(AH66="","",VLOOKUP(AH66,'シフト記号表（勤務時間帯） (2)'!$D$6:$X$47,21,FALSE))</f>
        <v/>
      </c>
      <c r="AI67" s="145" t="str">
        <f>IF(AI66="","",VLOOKUP(AI66,'シフト記号表（勤務時間帯） (2)'!$D$6:$X$47,21,FALSE))</f>
        <v/>
      </c>
      <c r="AJ67" s="146" t="str">
        <f>IF(AJ66="","",VLOOKUP(AJ66,'シフト記号表（勤務時間帯） (2)'!$D$6:$X$47,21,FALSE))</f>
        <v/>
      </c>
      <c r="AK67" s="146" t="str">
        <f>IF(AK66="","",VLOOKUP(AK66,'シフト記号表（勤務時間帯） (2)'!$D$6:$X$47,21,FALSE))</f>
        <v/>
      </c>
      <c r="AL67" s="146" t="str">
        <f>IF(AL66="","",VLOOKUP(AL66,'シフト記号表（勤務時間帯） (2)'!$D$6:$X$47,21,FALSE))</f>
        <v/>
      </c>
      <c r="AM67" s="146" t="str">
        <f>IF(AM66="","",VLOOKUP(AM66,'シフト記号表（勤務時間帯） (2)'!$D$6:$X$47,21,FALSE))</f>
        <v/>
      </c>
      <c r="AN67" s="146" t="str">
        <f>IF(AN66="","",VLOOKUP(AN66,'シフト記号表（勤務時間帯） (2)'!$D$6:$X$47,21,FALSE))</f>
        <v/>
      </c>
      <c r="AO67" s="147" t="str">
        <f>IF(AO66="","",VLOOKUP(AO66,'シフト記号表（勤務時間帯） (2)'!$D$6:$X$47,21,FALSE))</f>
        <v/>
      </c>
      <c r="AP67" s="145" t="str">
        <f>IF(AP66="","",VLOOKUP(AP66,'シフト記号表（勤務時間帯） (2)'!$D$6:$X$47,21,FALSE))</f>
        <v/>
      </c>
      <c r="AQ67" s="146" t="str">
        <f>IF(AQ66="","",VLOOKUP(AQ66,'シフト記号表（勤務時間帯） (2)'!$D$6:$X$47,21,FALSE))</f>
        <v/>
      </c>
      <c r="AR67" s="146" t="str">
        <f>IF(AR66="","",VLOOKUP(AR66,'シフト記号表（勤務時間帯） (2)'!$D$6:$X$47,21,FALSE))</f>
        <v/>
      </c>
      <c r="AS67" s="146" t="str">
        <f>IF(AS66="","",VLOOKUP(AS66,'シフト記号表（勤務時間帯） (2)'!$D$6:$X$47,21,FALSE))</f>
        <v/>
      </c>
      <c r="AT67" s="146" t="str">
        <f>IF(AT66="","",VLOOKUP(AT66,'シフト記号表（勤務時間帯） (2)'!$D$6:$X$47,21,FALSE))</f>
        <v/>
      </c>
      <c r="AU67" s="146" t="str">
        <f>IF(AU66="","",VLOOKUP(AU66,'シフト記号表（勤務時間帯） (2)'!$D$6:$X$47,21,FALSE))</f>
        <v/>
      </c>
      <c r="AV67" s="147" t="str">
        <f>IF(AV66="","",VLOOKUP(AV66,'シフト記号表（勤務時間帯） (2)'!$D$6:$X$47,21,FALSE))</f>
        <v/>
      </c>
      <c r="AW67" s="145" t="str">
        <f>IF(AW66="","",VLOOKUP(AW66,'シフト記号表（勤務時間帯） (2)'!$D$6:$X$47,21,FALSE))</f>
        <v/>
      </c>
      <c r="AX67" s="146" t="str">
        <f>IF(AX66="","",VLOOKUP(AX66,'シフト記号表（勤務時間帯） (2)'!$D$6:$X$47,21,FALSE))</f>
        <v/>
      </c>
      <c r="AY67" s="146" t="str">
        <f>IF(AY66="","",VLOOKUP(AY66,'シフト記号表（勤務時間帯） (2)'!$D$6:$X$47,21,FALSE))</f>
        <v/>
      </c>
      <c r="AZ67" s="371">
        <f>IF($BC$3="４週",SUM(U67:AV67),IF($BC$3="暦月",SUM(U67:AY67),""))</f>
        <v>0</v>
      </c>
      <c r="BA67" s="372"/>
      <c r="BB67" s="373">
        <f>IF($BC$3="４週",AZ67/4,IF($BC$3="暦月",(AZ67/($BC$8/7)),""))</f>
        <v>0</v>
      </c>
      <c r="BC67" s="372"/>
      <c r="BD67" s="368"/>
      <c r="BE67" s="369"/>
      <c r="BF67" s="369"/>
      <c r="BG67" s="369"/>
      <c r="BH67" s="370"/>
    </row>
    <row r="68" spans="2:60" ht="20.25" customHeight="1" thickBot="1" x14ac:dyDescent="0.45">
      <c r="B68" s="226"/>
      <c r="C68" s="414"/>
      <c r="D68" s="419"/>
      <c r="E68" s="415"/>
      <c r="F68" s="130"/>
      <c r="G68" s="131">
        <f>C66</f>
        <v>0</v>
      </c>
      <c r="H68" s="537"/>
      <c r="I68" s="416"/>
      <c r="J68" s="620"/>
      <c r="K68" s="620"/>
      <c r="L68" s="417"/>
      <c r="M68" s="621"/>
      <c r="N68" s="622"/>
      <c r="O68" s="623"/>
      <c r="P68" s="255" t="s">
        <v>209</v>
      </c>
      <c r="Q68" s="256"/>
      <c r="R68" s="256"/>
      <c r="S68" s="257"/>
      <c r="T68" s="258"/>
      <c r="U68" s="95" t="str">
        <f>IF(U66="","",VLOOKUP(U66,'シフト記号表（勤務時間帯） (2)'!$D$6:$Z$47,23,FALSE))</f>
        <v/>
      </c>
      <c r="V68" s="96" t="str">
        <f>IF(V66="","",VLOOKUP(V66,'シフト記号表（勤務時間帯） (2)'!$D$6:$Z$47,23,FALSE))</f>
        <v/>
      </c>
      <c r="W68" s="96" t="str">
        <f>IF(W66="","",VLOOKUP(W66,'シフト記号表（勤務時間帯） (2)'!$D$6:$Z$47,23,FALSE))</f>
        <v/>
      </c>
      <c r="X68" s="96" t="str">
        <f>IF(X66="","",VLOOKUP(X66,'シフト記号表（勤務時間帯） (2)'!$D$6:$Z$47,23,FALSE))</f>
        <v/>
      </c>
      <c r="Y68" s="96" t="str">
        <f>IF(Y66="","",VLOOKUP(Y66,'シフト記号表（勤務時間帯） (2)'!$D$6:$Z$47,23,FALSE))</f>
        <v/>
      </c>
      <c r="Z68" s="96" t="str">
        <f>IF(Z66="","",VLOOKUP(Z66,'シフト記号表（勤務時間帯） (2)'!$D$6:$Z$47,23,FALSE))</f>
        <v/>
      </c>
      <c r="AA68" s="97" t="str">
        <f>IF(AA66="","",VLOOKUP(AA66,'シフト記号表（勤務時間帯） (2)'!$D$6:$Z$47,23,FALSE))</f>
        <v/>
      </c>
      <c r="AB68" s="95" t="str">
        <f>IF(AB66="","",VLOOKUP(AB66,'シフト記号表（勤務時間帯） (2)'!$D$6:$Z$47,23,FALSE))</f>
        <v/>
      </c>
      <c r="AC68" s="96" t="str">
        <f>IF(AC66="","",VLOOKUP(AC66,'シフト記号表（勤務時間帯） (2)'!$D$6:$Z$47,23,FALSE))</f>
        <v/>
      </c>
      <c r="AD68" s="96" t="str">
        <f>IF(AD66="","",VLOOKUP(AD66,'シフト記号表（勤務時間帯） (2)'!$D$6:$Z$47,23,FALSE))</f>
        <v/>
      </c>
      <c r="AE68" s="96" t="str">
        <f>IF(AE66="","",VLOOKUP(AE66,'シフト記号表（勤務時間帯） (2)'!$D$6:$Z$47,23,FALSE))</f>
        <v/>
      </c>
      <c r="AF68" s="96" t="str">
        <f>IF(AF66="","",VLOOKUP(AF66,'シフト記号表（勤務時間帯） (2)'!$D$6:$Z$47,23,FALSE))</f>
        <v/>
      </c>
      <c r="AG68" s="96" t="str">
        <f>IF(AG66="","",VLOOKUP(AG66,'シフト記号表（勤務時間帯） (2)'!$D$6:$Z$47,23,FALSE))</f>
        <v/>
      </c>
      <c r="AH68" s="97" t="str">
        <f>IF(AH66="","",VLOOKUP(AH66,'シフト記号表（勤務時間帯） (2)'!$D$6:$Z$47,23,FALSE))</f>
        <v/>
      </c>
      <c r="AI68" s="95" t="str">
        <f>IF(AI66="","",VLOOKUP(AI66,'シフト記号表（勤務時間帯） (2)'!$D$6:$Z$47,23,FALSE))</f>
        <v/>
      </c>
      <c r="AJ68" s="96" t="str">
        <f>IF(AJ66="","",VLOOKUP(AJ66,'シフト記号表（勤務時間帯） (2)'!$D$6:$Z$47,23,FALSE))</f>
        <v/>
      </c>
      <c r="AK68" s="96" t="str">
        <f>IF(AK66="","",VLOOKUP(AK66,'シフト記号表（勤務時間帯） (2)'!$D$6:$Z$47,23,FALSE))</f>
        <v/>
      </c>
      <c r="AL68" s="96" t="str">
        <f>IF(AL66="","",VLOOKUP(AL66,'シフト記号表（勤務時間帯） (2)'!$D$6:$Z$47,23,FALSE))</f>
        <v/>
      </c>
      <c r="AM68" s="96" t="str">
        <f>IF(AM66="","",VLOOKUP(AM66,'シフト記号表（勤務時間帯） (2)'!$D$6:$Z$47,23,FALSE))</f>
        <v/>
      </c>
      <c r="AN68" s="96" t="str">
        <f>IF(AN66="","",VLOOKUP(AN66,'シフト記号表（勤務時間帯） (2)'!$D$6:$Z$47,23,FALSE))</f>
        <v/>
      </c>
      <c r="AO68" s="97" t="str">
        <f>IF(AO66="","",VLOOKUP(AO66,'シフト記号表（勤務時間帯） (2)'!$D$6:$Z$47,23,FALSE))</f>
        <v/>
      </c>
      <c r="AP68" s="95" t="str">
        <f>IF(AP66="","",VLOOKUP(AP66,'シフト記号表（勤務時間帯） (2)'!$D$6:$Z$47,23,FALSE))</f>
        <v/>
      </c>
      <c r="AQ68" s="96" t="str">
        <f>IF(AQ66="","",VLOOKUP(AQ66,'シフト記号表（勤務時間帯） (2)'!$D$6:$Z$47,23,FALSE))</f>
        <v/>
      </c>
      <c r="AR68" s="96" t="str">
        <f>IF(AR66="","",VLOOKUP(AR66,'シフト記号表（勤務時間帯） (2)'!$D$6:$Z$47,23,FALSE))</f>
        <v/>
      </c>
      <c r="AS68" s="96" t="str">
        <f>IF(AS66="","",VLOOKUP(AS66,'シフト記号表（勤務時間帯） (2)'!$D$6:$Z$47,23,FALSE))</f>
        <v/>
      </c>
      <c r="AT68" s="96" t="str">
        <f>IF(AT66="","",VLOOKUP(AT66,'シフト記号表（勤務時間帯） (2)'!$D$6:$Z$47,23,FALSE))</f>
        <v/>
      </c>
      <c r="AU68" s="96" t="str">
        <f>IF(AU66="","",VLOOKUP(AU66,'シフト記号表（勤務時間帯） (2)'!$D$6:$Z$47,23,FALSE))</f>
        <v/>
      </c>
      <c r="AV68" s="97" t="str">
        <f>IF(AV66="","",VLOOKUP(AV66,'シフト記号表（勤務時間帯） (2)'!$D$6:$Z$47,23,FALSE))</f>
        <v/>
      </c>
      <c r="AW68" s="95" t="str">
        <f>IF(AW66="","",VLOOKUP(AW66,'シフト記号表（勤務時間帯） (2)'!$D$6:$Z$47,23,FALSE))</f>
        <v/>
      </c>
      <c r="AX68" s="96" t="str">
        <f>IF(AX66="","",VLOOKUP(AX66,'シフト記号表（勤務時間帯） (2)'!$D$6:$Z$47,23,FALSE))</f>
        <v/>
      </c>
      <c r="AY68" s="96" t="str">
        <f>IF(AY66="","",VLOOKUP(AY66,'シフト記号表（勤務時間帯） (2)'!$D$6:$Z$47,23,FALSE))</f>
        <v/>
      </c>
      <c r="AZ68" s="615">
        <f>IF($BC$3="４週",SUM(U68:AV68),IF($BC$3="暦月",SUM(U68:AY68),""))</f>
        <v>0</v>
      </c>
      <c r="BA68" s="616"/>
      <c r="BB68" s="617">
        <f>IF($BC$3="４週",AZ68/4,IF($BC$3="暦月",(AZ68/($BC$8/7)),""))</f>
        <v>0</v>
      </c>
      <c r="BC68" s="616"/>
      <c r="BD68" s="368"/>
      <c r="BE68" s="369"/>
      <c r="BF68" s="369"/>
      <c r="BG68" s="369"/>
      <c r="BH68" s="370"/>
    </row>
    <row r="69" spans="2:60" ht="20.25" customHeight="1" x14ac:dyDescent="0.4">
      <c r="B69" s="624" t="s">
        <v>212</v>
      </c>
      <c r="C69" s="625"/>
      <c r="D69" s="625"/>
      <c r="E69" s="625"/>
      <c r="F69" s="625"/>
      <c r="G69" s="625"/>
      <c r="H69" s="625"/>
      <c r="I69" s="625"/>
      <c r="J69" s="625"/>
      <c r="K69" s="625"/>
      <c r="L69" s="625"/>
      <c r="M69" s="625"/>
      <c r="N69" s="625"/>
      <c r="O69" s="625"/>
      <c r="P69" s="625"/>
      <c r="Q69" s="625"/>
      <c r="R69" s="625"/>
      <c r="S69" s="625"/>
      <c r="T69" s="626"/>
      <c r="U69" s="259"/>
      <c r="V69" s="260"/>
      <c r="W69" s="260"/>
      <c r="X69" s="260"/>
      <c r="Y69" s="260"/>
      <c r="Z69" s="260"/>
      <c r="AA69" s="261"/>
      <c r="AB69" s="262"/>
      <c r="AC69" s="260"/>
      <c r="AD69" s="260"/>
      <c r="AE69" s="260"/>
      <c r="AF69" s="260"/>
      <c r="AG69" s="260"/>
      <c r="AH69" s="261"/>
      <c r="AI69" s="262"/>
      <c r="AJ69" s="260"/>
      <c r="AK69" s="260"/>
      <c r="AL69" s="260"/>
      <c r="AM69" s="260"/>
      <c r="AN69" s="260"/>
      <c r="AO69" s="261"/>
      <c r="AP69" s="262"/>
      <c r="AQ69" s="260"/>
      <c r="AR69" s="260"/>
      <c r="AS69" s="260"/>
      <c r="AT69" s="260"/>
      <c r="AU69" s="260"/>
      <c r="AV69" s="261"/>
      <c r="AW69" s="262"/>
      <c r="AX69" s="260"/>
      <c r="AY69" s="263"/>
      <c r="AZ69" s="627"/>
      <c r="BA69" s="628"/>
      <c r="BB69" s="547"/>
      <c r="BC69" s="548"/>
      <c r="BD69" s="548"/>
      <c r="BE69" s="548"/>
      <c r="BF69" s="548"/>
      <c r="BG69" s="548"/>
      <c r="BH69" s="549"/>
    </row>
    <row r="70" spans="2:60" ht="20.25" customHeight="1" x14ac:dyDescent="0.4">
      <c r="B70" s="633" t="s">
        <v>213</v>
      </c>
      <c r="C70" s="634"/>
      <c r="D70" s="634"/>
      <c r="E70" s="634"/>
      <c r="F70" s="634"/>
      <c r="G70" s="634"/>
      <c r="H70" s="634"/>
      <c r="I70" s="634"/>
      <c r="J70" s="634"/>
      <c r="K70" s="634"/>
      <c r="L70" s="634"/>
      <c r="M70" s="634"/>
      <c r="N70" s="634"/>
      <c r="O70" s="634"/>
      <c r="P70" s="634"/>
      <c r="Q70" s="634"/>
      <c r="R70" s="634"/>
      <c r="S70" s="634"/>
      <c r="T70" s="635"/>
      <c r="U70" s="264"/>
      <c r="V70" s="265"/>
      <c r="W70" s="265"/>
      <c r="X70" s="265"/>
      <c r="Y70" s="265"/>
      <c r="Z70" s="265"/>
      <c r="AA70" s="266"/>
      <c r="AB70" s="267"/>
      <c r="AC70" s="265"/>
      <c r="AD70" s="265"/>
      <c r="AE70" s="265"/>
      <c r="AF70" s="265"/>
      <c r="AG70" s="265"/>
      <c r="AH70" s="266"/>
      <c r="AI70" s="267"/>
      <c r="AJ70" s="265"/>
      <c r="AK70" s="265"/>
      <c r="AL70" s="265"/>
      <c r="AM70" s="265"/>
      <c r="AN70" s="265"/>
      <c r="AO70" s="266"/>
      <c r="AP70" s="267"/>
      <c r="AQ70" s="265"/>
      <c r="AR70" s="265"/>
      <c r="AS70" s="265"/>
      <c r="AT70" s="265"/>
      <c r="AU70" s="265"/>
      <c r="AV70" s="266"/>
      <c r="AW70" s="267"/>
      <c r="AX70" s="265"/>
      <c r="AY70" s="268"/>
      <c r="AZ70" s="629"/>
      <c r="BA70" s="630"/>
      <c r="BB70" s="550"/>
      <c r="BC70" s="551"/>
      <c r="BD70" s="551"/>
      <c r="BE70" s="551"/>
      <c r="BF70" s="551"/>
      <c r="BG70" s="551"/>
      <c r="BH70" s="552"/>
    </row>
    <row r="71" spans="2:60" ht="20.25" customHeight="1" x14ac:dyDescent="0.4">
      <c r="B71" s="633" t="s">
        <v>214</v>
      </c>
      <c r="C71" s="634"/>
      <c r="D71" s="634"/>
      <c r="E71" s="634"/>
      <c r="F71" s="634"/>
      <c r="G71" s="634"/>
      <c r="H71" s="634"/>
      <c r="I71" s="634"/>
      <c r="J71" s="634"/>
      <c r="K71" s="634"/>
      <c r="L71" s="634"/>
      <c r="M71" s="634"/>
      <c r="N71" s="634"/>
      <c r="O71" s="634"/>
      <c r="P71" s="634"/>
      <c r="Q71" s="634"/>
      <c r="R71" s="634"/>
      <c r="S71" s="634"/>
      <c r="T71" s="635"/>
      <c r="U71" s="264"/>
      <c r="V71" s="265"/>
      <c r="W71" s="265"/>
      <c r="X71" s="265"/>
      <c r="Y71" s="265"/>
      <c r="Z71" s="265"/>
      <c r="AA71" s="173"/>
      <c r="AB71" s="171"/>
      <c r="AC71" s="265"/>
      <c r="AD71" s="265"/>
      <c r="AE71" s="265"/>
      <c r="AF71" s="265"/>
      <c r="AG71" s="265"/>
      <c r="AH71" s="173"/>
      <c r="AI71" s="171"/>
      <c r="AJ71" s="265"/>
      <c r="AK71" s="265"/>
      <c r="AL71" s="265"/>
      <c r="AM71" s="265"/>
      <c r="AN71" s="265"/>
      <c r="AO71" s="173"/>
      <c r="AP71" s="171"/>
      <c r="AQ71" s="265"/>
      <c r="AR71" s="265"/>
      <c r="AS71" s="265"/>
      <c r="AT71" s="265"/>
      <c r="AU71" s="265"/>
      <c r="AV71" s="173"/>
      <c r="AW71" s="171"/>
      <c r="AX71" s="265"/>
      <c r="AY71" s="268"/>
      <c r="AZ71" s="629"/>
      <c r="BA71" s="630"/>
      <c r="BB71" s="550"/>
      <c r="BC71" s="551"/>
      <c r="BD71" s="551"/>
      <c r="BE71" s="551"/>
      <c r="BF71" s="551"/>
      <c r="BG71" s="551"/>
      <c r="BH71" s="552"/>
    </row>
    <row r="72" spans="2:60" ht="20.25" customHeight="1" x14ac:dyDescent="0.4">
      <c r="B72" s="633" t="s">
        <v>215</v>
      </c>
      <c r="C72" s="634"/>
      <c r="D72" s="634"/>
      <c r="E72" s="634"/>
      <c r="F72" s="634"/>
      <c r="G72" s="634"/>
      <c r="H72" s="634"/>
      <c r="I72" s="634"/>
      <c r="J72" s="634"/>
      <c r="K72" s="634"/>
      <c r="L72" s="634"/>
      <c r="M72" s="634"/>
      <c r="N72" s="634"/>
      <c r="O72" s="634"/>
      <c r="P72" s="634"/>
      <c r="Q72" s="634"/>
      <c r="R72" s="634"/>
      <c r="S72" s="634"/>
      <c r="T72" s="635"/>
      <c r="U72" s="264"/>
      <c r="V72" s="265"/>
      <c r="W72" s="265"/>
      <c r="X72" s="265"/>
      <c r="Y72" s="265"/>
      <c r="Z72" s="265"/>
      <c r="AA72" s="173"/>
      <c r="AB72" s="171"/>
      <c r="AC72" s="265"/>
      <c r="AD72" s="265"/>
      <c r="AE72" s="265"/>
      <c r="AF72" s="265"/>
      <c r="AG72" s="265"/>
      <c r="AH72" s="173"/>
      <c r="AI72" s="171"/>
      <c r="AJ72" s="265"/>
      <c r="AK72" s="265"/>
      <c r="AL72" s="265"/>
      <c r="AM72" s="265"/>
      <c r="AN72" s="265"/>
      <c r="AO72" s="173"/>
      <c r="AP72" s="171"/>
      <c r="AQ72" s="265"/>
      <c r="AR72" s="265"/>
      <c r="AS72" s="265"/>
      <c r="AT72" s="265"/>
      <c r="AU72" s="265"/>
      <c r="AV72" s="173"/>
      <c r="AW72" s="171"/>
      <c r="AX72" s="265"/>
      <c r="AY72" s="268"/>
      <c r="AZ72" s="631"/>
      <c r="BA72" s="632"/>
      <c r="BB72" s="550"/>
      <c r="BC72" s="551"/>
      <c r="BD72" s="551"/>
      <c r="BE72" s="551"/>
      <c r="BF72" s="551"/>
      <c r="BG72" s="551"/>
      <c r="BH72" s="552"/>
    </row>
    <row r="73" spans="2:60" ht="20.25" customHeight="1" x14ac:dyDescent="0.4">
      <c r="B73" s="633" t="s">
        <v>216</v>
      </c>
      <c r="C73" s="634"/>
      <c r="D73" s="634"/>
      <c r="E73" s="634"/>
      <c r="F73" s="634"/>
      <c r="G73" s="634"/>
      <c r="H73" s="634"/>
      <c r="I73" s="634"/>
      <c r="J73" s="634"/>
      <c r="K73" s="634"/>
      <c r="L73" s="634"/>
      <c r="M73" s="634"/>
      <c r="N73" s="634"/>
      <c r="O73" s="634"/>
      <c r="P73" s="634"/>
      <c r="Q73" s="634"/>
      <c r="R73" s="634"/>
      <c r="S73" s="634"/>
      <c r="T73" s="635"/>
      <c r="U73" s="269" t="str">
        <f t="shared" ref="U73:AY73" si="1">IF(SUMIF($F$21:$F$68,"介護従業者",U21:U68)=0,"",SUMIF($F$21:$F$68,"介護従業者",U21:U68))</f>
        <v/>
      </c>
      <c r="V73" s="270" t="str">
        <f t="shared" si="1"/>
        <v/>
      </c>
      <c r="W73" s="270" t="str">
        <f t="shared" si="1"/>
        <v/>
      </c>
      <c r="X73" s="270" t="str">
        <f t="shared" si="1"/>
        <v/>
      </c>
      <c r="Y73" s="270" t="str">
        <f t="shared" si="1"/>
        <v/>
      </c>
      <c r="Z73" s="270" t="str">
        <f t="shared" si="1"/>
        <v/>
      </c>
      <c r="AA73" s="271" t="str">
        <f t="shared" si="1"/>
        <v/>
      </c>
      <c r="AB73" s="269" t="str">
        <f t="shared" si="1"/>
        <v/>
      </c>
      <c r="AC73" s="270" t="str">
        <f t="shared" si="1"/>
        <v/>
      </c>
      <c r="AD73" s="270" t="str">
        <f t="shared" si="1"/>
        <v/>
      </c>
      <c r="AE73" s="270" t="str">
        <f t="shared" si="1"/>
        <v/>
      </c>
      <c r="AF73" s="270" t="str">
        <f t="shared" si="1"/>
        <v/>
      </c>
      <c r="AG73" s="270" t="str">
        <f t="shared" si="1"/>
        <v/>
      </c>
      <c r="AH73" s="271" t="str">
        <f t="shared" si="1"/>
        <v/>
      </c>
      <c r="AI73" s="269" t="str">
        <f t="shared" si="1"/>
        <v/>
      </c>
      <c r="AJ73" s="270" t="str">
        <f t="shared" si="1"/>
        <v/>
      </c>
      <c r="AK73" s="270" t="str">
        <f t="shared" si="1"/>
        <v/>
      </c>
      <c r="AL73" s="270" t="str">
        <f t="shared" si="1"/>
        <v/>
      </c>
      <c r="AM73" s="270" t="str">
        <f t="shared" si="1"/>
        <v/>
      </c>
      <c r="AN73" s="270" t="str">
        <f t="shared" si="1"/>
        <v/>
      </c>
      <c r="AO73" s="271" t="str">
        <f t="shared" si="1"/>
        <v/>
      </c>
      <c r="AP73" s="269" t="str">
        <f t="shared" si="1"/>
        <v/>
      </c>
      <c r="AQ73" s="270" t="str">
        <f t="shared" si="1"/>
        <v/>
      </c>
      <c r="AR73" s="270" t="str">
        <f t="shared" si="1"/>
        <v/>
      </c>
      <c r="AS73" s="270" t="str">
        <f t="shared" si="1"/>
        <v/>
      </c>
      <c r="AT73" s="270" t="str">
        <f t="shared" si="1"/>
        <v/>
      </c>
      <c r="AU73" s="270" t="str">
        <f t="shared" si="1"/>
        <v/>
      </c>
      <c r="AV73" s="271" t="str">
        <f t="shared" si="1"/>
        <v/>
      </c>
      <c r="AW73" s="269" t="str">
        <f t="shared" si="1"/>
        <v/>
      </c>
      <c r="AX73" s="270" t="str">
        <f t="shared" si="1"/>
        <v/>
      </c>
      <c r="AY73" s="270" t="str">
        <f t="shared" si="1"/>
        <v/>
      </c>
      <c r="AZ73" s="636">
        <f>IF($BC$3="４週",SUM(U73:AV73),IF($BC$3="暦月",SUM(U73:AY73),""))</f>
        <v>0</v>
      </c>
      <c r="BA73" s="637"/>
      <c r="BB73" s="550"/>
      <c r="BC73" s="551"/>
      <c r="BD73" s="551"/>
      <c r="BE73" s="551"/>
      <c r="BF73" s="551"/>
      <c r="BG73" s="551"/>
      <c r="BH73" s="552"/>
    </row>
    <row r="74" spans="2:60" ht="20.25" customHeight="1" thickBot="1" x14ac:dyDescent="0.45">
      <c r="B74" s="638" t="s">
        <v>217</v>
      </c>
      <c r="C74" s="639"/>
      <c r="D74" s="639"/>
      <c r="E74" s="639"/>
      <c r="F74" s="639"/>
      <c r="G74" s="639"/>
      <c r="H74" s="639"/>
      <c r="I74" s="639"/>
      <c r="J74" s="639"/>
      <c r="K74" s="639"/>
      <c r="L74" s="639"/>
      <c r="M74" s="639"/>
      <c r="N74" s="639"/>
      <c r="O74" s="639"/>
      <c r="P74" s="639"/>
      <c r="Q74" s="639"/>
      <c r="R74" s="639"/>
      <c r="S74" s="639"/>
      <c r="T74" s="640"/>
      <c r="U74" s="272" t="str">
        <f t="shared" ref="U74:AY74" si="2">IF(SUMIF($G$21:$G$68,"介護従業者",U21:U68)=0,"",SUMIF($G$21:$G$68,"介護従業者",U21:U68))</f>
        <v/>
      </c>
      <c r="V74" s="273" t="str">
        <f t="shared" si="2"/>
        <v/>
      </c>
      <c r="W74" s="273" t="str">
        <f t="shared" si="2"/>
        <v/>
      </c>
      <c r="X74" s="273" t="str">
        <f t="shared" si="2"/>
        <v/>
      </c>
      <c r="Y74" s="273" t="str">
        <f t="shared" si="2"/>
        <v/>
      </c>
      <c r="Z74" s="273" t="str">
        <f t="shared" si="2"/>
        <v/>
      </c>
      <c r="AA74" s="274" t="str">
        <f t="shared" si="2"/>
        <v/>
      </c>
      <c r="AB74" s="275" t="str">
        <f t="shared" si="2"/>
        <v/>
      </c>
      <c r="AC74" s="273" t="str">
        <f t="shared" si="2"/>
        <v/>
      </c>
      <c r="AD74" s="273" t="str">
        <f t="shared" si="2"/>
        <v/>
      </c>
      <c r="AE74" s="273" t="str">
        <f t="shared" si="2"/>
        <v/>
      </c>
      <c r="AF74" s="273" t="str">
        <f t="shared" si="2"/>
        <v/>
      </c>
      <c r="AG74" s="273" t="str">
        <f t="shared" si="2"/>
        <v/>
      </c>
      <c r="AH74" s="274" t="str">
        <f t="shared" si="2"/>
        <v/>
      </c>
      <c r="AI74" s="275" t="str">
        <f t="shared" si="2"/>
        <v/>
      </c>
      <c r="AJ74" s="273" t="str">
        <f t="shared" si="2"/>
        <v/>
      </c>
      <c r="AK74" s="273" t="str">
        <f t="shared" si="2"/>
        <v/>
      </c>
      <c r="AL74" s="273" t="str">
        <f t="shared" si="2"/>
        <v/>
      </c>
      <c r="AM74" s="273" t="str">
        <f t="shared" si="2"/>
        <v/>
      </c>
      <c r="AN74" s="273" t="str">
        <f t="shared" si="2"/>
        <v/>
      </c>
      <c r="AO74" s="274" t="str">
        <f t="shared" si="2"/>
        <v/>
      </c>
      <c r="AP74" s="275" t="str">
        <f t="shared" si="2"/>
        <v/>
      </c>
      <c r="AQ74" s="273" t="str">
        <f t="shared" si="2"/>
        <v/>
      </c>
      <c r="AR74" s="273" t="str">
        <f t="shared" si="2"/>
        <v/>
      </c>
      <c r="AS74" s="273" t="str">
        <f t="shared" si="2"/>
        <v/>
      </c>
      <c r="AT74" s="273" t="str">
        <f t="shared" si="2"/>
        <v/>
      </c>
      <c r="AU74" s="273" t="str">
        <f t="shared" si="2"/>
        <v/>
      </c>
      <c r="AV74" s="274" t="str">
        <f t="shared" si="2"/>
        <v/>
      </c>
      <c r="AW74" s="275" t="str">
        <f t="shared" si="2"/>
        <v/>
      </c>
      <c r="AX74" s="273" t="str">
        <f t="shared" si="2"/>
        <v/>
      </c>
      <c r="AY74" s="276" t="str">
        <f t="shared" si="2"/>
        <v/>
      </c>
      <c r="AZ74" s="641">
        <f>IF($BC$3="４週",SUM(U74:AV74),IF($BC$3="暦月",SUM(U74:AY74),""))</f>
        <v>0</v>
      </c>
      <c r="BA74" s="642"/>
      <c r="BB74" s="553"/>
      <c r="BC74" s="554"/>
      <c r="BD74" s="554"/>
      <c r="BE74" s="554"/>
      <c r="BF74" s="554"/>
      <c r="BG74" s="554"/>
      <c r="BH74" s="555"/>
    </row>
    <row r="75" spans="2:60" s="240" customFormat="1" ht="20.25" customHeight="1" x14ac:dyDescent="0.4">
      <c r="C75" s="241"/>
      <c r="D75" s="241"/>
      <c r="E75" s="241"/>
      <c r="F75" s="241"/>
      <c r="G75" s="241"/>
      <c r="BH75" s="277"/>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11"/>
      <c r="D131" s="11"/>
      <c r="E131" s="11"/>
      <c r="F131" s="11"/>
      <c r="G131" s="11"/>
      <c r="H131" s="11"/>
      <c r="I131" s="3"/>
      <c r="J131" s="3"/>
    </row>
    <row r="132" spans="3:57" x14ac:dyDescent="0.4">
      <c r="C132" s="11"/>
      <c r="D132" s="11"/>
      <c r="E132" s="11"/>
      <c r="F132" s="11"/>
      <c r="G132" s="11"/>
      <c r="H132" s="11"/>
      <c r="I132" s="3"/>
      <c r="J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2"/>
  <conditionalFormatting sqref="U23:AY23">
    <cfRule type="expression" dxfId="226" priority="152">
      <formula>OR(U$69=$B22,U$70=$B22)</formula>
    </cfRule>
  </conditionalFormatting>
  <conditionalFormatting sqref="U26:AY26">
    <cfRule type="expression" dxfId="225" priority="142">
      <formula>OR(U$69=$B25,U$70=$B25)</formula>
    </cfRule>
  </conditionalFormatting>
  <conditionalFormatting sqref="U29:AY29">
    <cfRule type="expression" dxfId="224" priority="132">
      <formula>OR(U$69=$B28,U$70=$B28)</formula>
    </cfRule>
  </conditionalFormatting>
  <conditionalFormatting sqref="U32:AY32">
    <cfRule type="expression" dxfId="223" priority="122">
      <formula>OR(U$69=$B31,U$70=$B31)</formula>
    </cfRule>
  </conditionalFormatting>
  <conditionalFormatting sqref="U35:AY35">
    <cfRule type="expression" dxfId="222" priority="112">
      <formula>OR(U$69=$B34,U$70=$B34)</formula>
    </cfRule>
  </conditionalFormatting>
  <conditionalFormatting sqref="U38:AY38">
    <cfRule type="expression" dxfId="221" priority="102">
      <formula>OR(U$69=$B37,U$70=$B37)</formula>
    </cfRule>
  </conditionalFormatting>
  <conditionalFormatting sqref="U41:AY41">
    <cfRule type="expression" dxfId="220" priority="92">
      <formula>OR(U$69=$B40,U$70=$B40)</formula>
    </cfRule>
  </conditionalFormatting>
  <conditionalFormatting sqref="U44:AY44">
    <cfRule type="expression" dxfId="219" priority="82">
      <formula>OR(U$69=$B43,U$70=$B43)</formula>
    </cfRule>
  </conditionalFormatting>
  <conditionalFormatting sqref="U47:AY47">
    <cfRule type="expression" dxfId="218" priority="72">
      <formula>OR(U$69=$B46,U$70=$B46)</formula>
    </cfRule>
  </conditionalFormatting>
  <conditionalFormatting sqref="U50:AY50">
    <cfRule type="expression" dxfId="217" priority="62">
      <formula>OR(U$69=$B49,U$70=$B49)</formula>
    </cfRule>
  </conditionalFormatting>
  <conditionalFormatting sqref="U53:AY53">
    <cfRule type="expression" dxfId="216" priority="52">
      <formula>OR(U$69=$B52,U$70=$B52)</formula>
    </cfRule>
  </conditionalFormatting>
  <conditionalFormatting sqref="U56:AY56">
    <cfRule type="expression" dxfId="215" priority="42">
      <formula>OR(U$69=$B55,U$70=$B55)</formula>
    </cfRule>
  </conditionalFormatting>
  <conditionalFormatting sqref="U59:AY59">
    <cfRule type="expression" dxfId="214" priority="32">
      <formula>OR(U$69=$B58,U$70=$B58)</formula>
    </cfRule>
  </conditionalFormatting>
  <conditionalFormatting sqref="U62:AY62">
    <cfRule type="expression" dxfId="213" priority="22">
      <formula>OR(U$69=$B61,U$70=$B61)</formula>
    </cfRule>
  </conditionalFormatting>
  <conditionalFormatting sqref="U65:AY65">
    <cfRule type="expression" dxfId="212" priority="12">
      <formula>OR(U$69=$B64,U$70=$B64)</formula>
    </cfRule>
  </conditionalFormatting>
  <conditionalFormatting sqref="U68:AY68">
    <cfRule type="expression" dxfId="211" priority="2">
      <formula>OR(U$69=$B67,U$70=$B67)</formula>
    </cfRule>
  </conditionalFormatting>
  <conditionalFormatting sqref="U69:BA74">
    <cfRule type="expression" dxfId="210" priority="159">
      <formula>INDIRECT(ADDRESS(ROW(),COLUMN()))=TRUNC(INDIRECT(ADDRESS(ROW(),COLUMN())))</formula>
    </cfRule>
  </conditionalFormatting>
  <conditionalFormatting sqref="U22:BC23">
    <cfRule type="expression" dxfId="209" priority="151">
      <formula>INDIRECT(ADDRESS(ROW(),COLUMN()))=TRUNC(INDIRECT(ADDRESS(ROW(),COLUMN())))</formula>
    </cfRule>
  </conditionalFormatting>
  <conditionalFormatting sqref="U25:BC26">
    <cfRule type="expression" dxfId="208" priority="141">
      <formula>INDIRECT(ADDRESS(ROW(),COLUMN()))=TRUNC(INDIRECT(ADDRESS(ROW(),COLUMN())))</formula>
    </cfRule>
  </conditionalFormatting>
  <conditionalFormatting sqref="U28:BC29">
    <cfRule type="expression" dxfId="207" priority="131">
      <formula>INDIRECT(ADDRESS(ROW(),COLUMN()))=TRUNC(INDIRECT(ADDRESS(ROW(),COLUMN())))</formula>
    </cfRule>
  </conditionalFormatting>
  <conditionalFormatting sqref="U31:BC32">
    <cfRule type="expression" dxfId="206" priority="121">
      <formula>INDIRECT(ADDRESS(ROW(),COLUMN()))=TRUNC(INDIRECT(ADDRESS(ROW(),COLUMN())))</formula>
    </cfRule>
  </conditionalFormatting>
  <conditionalFormatting sqref="U34:BC35">
    <cfRule type="expression" dxfId="205" priority="111">
      <formula>INDIRECT(ADDRESS(ROW(),COLUMN()))=TRUNC(INDIRECT(ADDRESS(ROW(),COLUMN())))</formula>
    </cfRule>
  </conditionalFormatting>
  <conditionalFormatting sqref="U37:BC38">
    <cfRule type="expression" dxfId="204" priority="101">
      <formula>INDIRECT(ADDRESS(ROW(),COLUMN()))=TRUNC(INDIRECT(ADDRESS(ROW(),COLUMN())))</formula>
    </cfRule>
  </conditionalFormatting>
  <conditionalFormatting sqref="U40:BC41">
    <cfRule type="expression" dxfId="203" priority="91">
      <formula>INDIRECT(ADDRESS(ROW(),COLUMN()))=TRUNC(INDIRECT(ADDRESS(ROW(),COLUMN())))</formula>
    </cfRule>
  </conditionalFormatting>
  <conditionalFormatting sqref="U43:BC44">
    <cfRule type="expression" dxfId="202" priority="81">
      <formula>INDIRECT(ADDRESS(ROW(),COLUMN()))=TRUNC(INDIRECT(ADDRESS(ROW(),COLUMN())))</formula>
    </cfRule>
  </conditionalFormatting>
  <conditionalFormatting sqref="U46:BC47">
    <cfRule type="expression" dxfId="201" priority="71">
      <formula>INDIRECT(ADDRESS(ROW(),COLUMN()))=TRUNC(INDIRECT(ADDRESS(ROW(),COLUMN())))</formula>
    </cfRule>
  </conditionalFormatting>
  <conditionalFormatting sqref="U49:BC50">
    <cfRule type="expression" dxfId="200" priority="61">
      <formula>INDIRECT(ADDRESS(ROW(),COLUMN()))=TRUNC(INDIRECT(ADDRESS(ROW(),COLUMN())))</formula>
    </cfRule>
  </conditionalFormatting>
  <conditionalFormatting sqref="U52:BC53">
    <cfRule type="expression" dxfId="199" priority="51">
      <formula>INDIRECT(ADDRESS(ROW(),COLUMN()))=TRUNC(INDIRECT(ADDRESS(ROW(),COLUMN())))</formula>
    </cfRule>
  </conditionalFormatting>
  <conditionalFormatting sqref="U55:BC56">
    <cfRule type="expression" dxfId="198" priority="41">
      <formula>INDIRECT(ADDRESS(ROW(),COLUMN()))=TRUNC(INDIRECT(ADDRESS(ROW(),COLUMN())))</formula>
    </cfRule>
  </conditionalFormatting>
  <conditionalFormatting sqref="U58:BC59">
    <cfRule type="expression" dxfId="197" priority="31">
      <formula>INDIRECT(ADDRESS(ROW(),COLUMN()))=TRUNC(INDIRECT(ADDRESS(ROW(),COLUMN())))</formula>
    </cfRule>
  </conditionalFormatting>
  <conditionalFormatting sqref="U61:BC62">
    <cfRule type="expression" dxfId="196" priority="21">
      <formula>INDIRECT(ADDRESS(ROW(),COLUMN()))=TRUNC(INDIRECT(ADDRESS(ROW(),COLUMN())))</formula>
    </cfRule>
  </conditionalFormatting>
  <conditionalFormatting sqref="U64:BC65">
    <cfRule type="expression" dxfId="195" priority="11">
      <formula>INDIRECT(ADDRESS(ROW(),COLUMN()))=TRUNC(INDIRECT(ADDRESS(ROW(),COLUMN())))</formula>
    </cfRule>
  </conditionalFormatting>
  <conditionalFormatting sqref="U67:BC68">
    <cfRule type="expression" dxfId="194" priority="1">
      <formula>INDIRECT(ADDRESS(ROW(),COLUMN()))=TRUNC(INDIRECT(ADDRESS(ROW(),COLUMN())))</formula>
    </cfRule>
  </conditionalFormatting>
  <dataValidations count="10">
    <dataValidation allowBlank="1" showInputMessage="1" showErrorMessage="1" error="入力可能範囲　32～40" sqref="BC10" xr:uid="{450698D4-06FE-441F-B725-53951948D62C}"/>
    <dataValidation type="list" allowBlank="1" showInputMessage="1" sqref="U21:AY21 U24:AY24 U27:AY27 U30:AY30 U33:AY33 U36:AY36 U39:AY39 U42:AY42 U45:AY45 U48:AY48 U51:AY51 U54:AY54 U57:AY57 U60:AY60 U63:AY63 U66:AY66" xr:uid="{B5BD272E-C539-475E-87F4-27A960662D2B}">
      <formula1>シフト記号表</formula1>
    </dataValidation>
    <dataValidation type="list" errorStyle="warning" allowBlank="1" showInputMessage="1" error="リストにない場合のみ、入力してください。" sqref="I21:L68" xr:uid="{CB4BCE7A-52D0-4486-B6DA-D4E8EF41E3D4}">
      <formula1>INDIRECT(C21)</formula1>
    </dataValidation>
    <dataValidation type="list" allowBlank="1" showInputMessage="1" sqref="H21:H68" xr:uid="{BED9CDF0-F9C2-4E3D-B96C-732A7CF1C521}">
      <formula1>"A, B, C, D"</formula1>
    </dataValidation>
    <dataValidation type="list" allowBlank="1" showInputMessage="1" sqref="C21:E68" xr:uid="{BD7D0D27-F1B1-480B-BC46-1696FF87686E}">
      <formula1>職種</formula1>
    </dataValidation>
    <dataValidation type="list" allowBlank="1" showInputMessage="1" showErrorMessage="1" sqref="BC3:BF3" xr:uid="{B7213FDC-4581-412A-B695-0E74E34B6794}">
      <formula1>"４週,暦月"</formula1>
    </dataValidation>
    <dataValidation type="decimal" allowBlank="1" showInputMessage="1" showErrorMessage="1" error="入力可能範囲　32～40" sqref="AY6:AZ6" xr:uid="{441C0BC0-66D3-44C9-8808-472989349B4F}">
      <formula1>32</formula1>
      <formula2>40</formula2>
    </dataValidation>
    <dataValidation type="list" allowBlank="1" showInputMessage="1" showErrorMessage="1" sqref="AD3:AD4" xr:uid="{C66085FD-1B1E-475F-AA62-D24395555539}">
      <formula1>#REF!</formula1>
    </dataValidation>
    <dataValidation type="list" allowBlank="1" showInputMessage="1" showErrorMessage="1" sqref="BC4:BF4" xr:uid="{333E669C-A3A1-4570-A35F-32807D3F58A2}">
      <formula1>"予定,実績,予定・実績"</formula1>
    </dataValidation>
    <dataValidation type="list" allowBlank="1" showInputMessage="1" sqref="AR1:BG1" xr:uid="{8956E131-60B8-43CA-8DC5-2BAC459B5689}">
      <formula1>#REF!</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C9E4-F495-4FBA-B8C7-295F19875177}">
  <dimension ref="B1:AB52"/>
  <sheetViews>
    <sheetView zoomScaleNormal="100" workbookViewId="0"/>
  </sheetViews>
  <sheetFormatPr defaultColWidth="9" defaultRowHeight="25.5" x14ac:dyDescent="0.4"/>
  <cols>
    <col min="1" max="1" width="1.625" style="46" customWidth="1"/>
    <col min="2" max="2" width="5.625" style="45" customWidth="1"/>
    <col min="3" max="3" width="10.625" style="45" customWidth="1"/>
    <col min="4" max="4" width="10.625" style="45" hidden="1" customWidth="1"/>
    <col min="5" max="5" width="3.375" style="45" bestFit="1" customWidth="1"/>
    <col min="6" max="6" width="15.625" style="46" customWidth="1"/>
    <col min="7" max="7" width="3.375" style="46" bestFit="1" customWidth="1"/>
    <col min="8" max="8" width="15.625" style="46" customWidth="1"/>
    <col min="9" max="9" width="3.375" style="46" bestFit="1" customWidth="1"/>
    <col min="10" max="10" width="15.625" style="45" customWidth="1"/>
    <col min="11" max="11" width="3.375" style="46" bestFit="1" customWidth="1"/>
    <col min="12" max="12" width="15.625" style="46" customWidth="1"/>
    <col min="13" max="13" width="5" style="46" customWidth="1"/>
    <col min="14" max="14" width="15.625" style="46" customWidth="1"/>
    <col min="15" max="15" width="3.375" style="46" customWidth="1"/>
    <col min="16" max="16" width="15.625" style="46" customWidth="1"/>
    <col min="17" max="17" width="3.375" style="46" customWidth="1"/>
    <col min="18" max="18" width="15.625" style="46" customWidth="1"/>
    <col min="19" max="19" width="3.375" style="46" customWidth="1"/>
    <col min="20" max="20" width="15.625" style="46" customWidth="1"/>
    <col min="21" max="21" width="3.375" style="46" customWidth="1"/>
    <col min="22" max="22" width="15.625" style="46" customWidth="1"/>
    <col min="23" max="23" width="3.375" style="46" customWidth="1"/>
    <col min="24" max="24" width="15.625" style="46" customWidth="1"/>
    <col min="25" max="25" width="3.375" style="46" customWidth="1"/>
    <col min="26" max="26" width="15.625" style="46" customWidth="1"/>
    <col min="27" max="27" width="3.375" style="46" customWidth="1"/>
    <col min="28" max="28" width="50.625" style="46" customWidth="1"/>
    <col min="29" max="16384" width="9" style="46"/>
  </cols>
  <sheetData>
    <row r="1" spans="2:28" x14ac:dyDescent="0.4">
      <c r="B1" s="44" t="s">
        <v>31</v>
      </c>
    </row>
    <row r="2" spans="2:28" x14ac:dyDescent="0.4">
      <c r="B2" s="47" t="s">
        <v>32</v>
      </c>
      <c r="F2" s="48"/>
      <c r="J2" s="49"/>
    </row>
    <row r="3" spans="2:28" x14ac:dyDescent="0.4">
      <c r="B3" s="48" t="s">
        <v>87</v>
      </c>
      <c r="F3" s="49" t="s">
        <v>88</v>
      </c>
      <c r="J3" s="49"/>
    </row>
    <row r="4" spans="2:28" x14ac:dyDescent="0.4">
      <c r="B4" s="47"/>
      <c r="F4" s="420" t="s">
        <v>33</v>
      </c>
      <c r="G4" s="420"/>
      <c r="H4" s="420"/>
      <c r="I4" s="420"/>
      <c r="J4" s="420"/>
      <c r="K4" s="420"/>
      <c r="L4" s="420"/>
      <c r="N4" s="420" t="s">
        <v>218</v>
      </c>
      <c r="O4" s="420"/>
      <c r="P4" s="420"/>
      <c r="R4" s="420" t="s">
        <v>219</v>
      </c>
      <c r="S4" s="420"/>
      <c r="T4" s="420"/>
      <c r="U4" s="420"/>
      <c r="V4" s="420"/>
      <c r="W4" s="420"/>
      <c r="X4" s="420"/>
      <c r="Z4" s="278" t="s">
        <v>220</v>
      </c>
      <c r="AB4" s="420" t="s">
        <v>92</v>
      </c>
    </row>
    <row r="5" spans="2:28" x14ac:dyDescent="0.4">
      <c r="B5" s="45" t="s">
        <v>19</v>
      </c>
      <c r="C5" s="45" t="s">
        <v>4</v>
      </c>
      <c r="F5" s="45" t="s">
        <v>93</v>
      </c>
      <c r="G5" s="45"/>
      <c r="H5" s="45" t="s">
        <v>94</v>
      </c>
      <c r="J5" s="45" t="s">
        <v>34</v>
      </c>
      <c r="L5" s="45" t="s">
        <v>33</v>
      </c>
      <c r="N5" s="45" t="s">
        <v>165</v>
      </c>
      <c r="P5" s="45" t="s">
        <v>166</v>
      </c>
      <c r="R5" s="45" t="s">
        <v>165</v>
      </c>
      <c r="T5" s="45" t="s">
        <v>166</v>
      </c>
      <c r="V5" s="45" t="s">
        <v>34</v>
      </c>
      <c r="X5" s="45" t="s">
        <v>33</v>
      </c>
      <c r="Z5" s="279" t="s">
        <v>221</v>
      </c>
      <c r="AB5" s="420"/>
    </row>
    <row r="6" spans="2:28" x14ac:dyDescent="0.4">
      <c r="B6" s="50">
        <v>1</v>
      </c>
      <c r="C6" s="51" t="s">
        <v>37</v>
      </c>
      <c r="D6" s="52" t="str">
        <f>C6</f>
        <v>a</v>
      </c>
      <c r="E6" s="50" t="s">
        <v>16</v>
      </c>
      <c r="F6" s="53"/>
      <c r="G6" s="50" t="s">
        <v>17</v>
      </c>
      <c r="H6" s="53"/>
      <c r="I6" s="54" t="s">
        <v>36</v>
      </c>
      <c r="J6" s="53">
        <v>0</v>
      </c>
      <c r="K6" s="55" t="s">
        <v>2</v>
      </c>
      <c r="L6" s="56" t="str">
        <f>IF(OR(F6="",H6=""),"",(H6+IF(F6&gt;H6,1,0)-F6-J6)*24)</f>
        <v/>
      </c>
      <c r="N6" s="53">
        <v>0.29166666666666669</v>
      </c>
      <c r="O6" s="45" t="s">
        <v>17</v>
      </c>
      <c r="P6" s="53">
        <v>0.83333333333333337</v>
      </c>
      <c r="R6" s="192" t="str">
        <f t="shared" ref="R6:R22" si="0">IF(F6="","",IF(F6&lt;N6,N6,IF(F6&gt;=P6,"",F6)))</f>
        <v/>
      </c>
      <c r="S6" s="45" t="s">
        <v>17</v>
      </c>
      <c r="T6" s="192" t="str">
        <f t="shared" ref="T6:T22" si="1">IF(H6="","",IF(H6&gt;F6,IF(H6&lt;P6,H6,P6),P6))</f>
        <v/>
      </c>
      <c r="U6" s="280" t="s">
        <v>36</v>
      </c>
      <c r="V6" s="53">
        <v>0</v>
      </c>
      <c r="W6" s="46" t="s">
        <v>2</v>
      </c>
      <c r="X6" s="56" t="str">
        <f>IF(R6="","",IF((T6+IF(R6&gt;T6,1,0)-R6-V6)*24=0,"",(T6+IF(R6&gt;T6,1,0)-R6-V6)*24))</f>
        <v/>
      </c>
      <c r="Z6" s="56" t="str">
        <f>IF(X6="",L6,IF(OR(L6-X6=0,L6-X6&lt;0),"-",L6-X6))</f>
        <v/>
      </c>
      <c r="AB6" s="57"/>
    </row>
    <row r="7" spans="2:28" x14ac:dyDescent="0.4">
      <c r="B7" s="50">
        <v>2</v>
      </c>
      <c r="C7" s="51" t="s">
        <v>38</v>
      </c>
      <c r="D7" s="52" t="str">
        <f t="shared" ref="D7:D38" si="2">C7</f>
        <v>b</v>
      </c>
      <c r="E7" s="50" t="s">
        <v>16</v>
      </c>
      <c r="F7" s="53"/>
      <c r="G7" s="50" t="s">
        <v>17</v>
      </c>
      <c r="H7" s="53"/>
      <c r="I7" s="54" t="s">
        <v>36</v>
      </c>
      <c r="J7" s="53">
        <v>0</v>
      </c>
      <c r="K7" s="55" t="s">
        <v>2</v>
      </c>
      <c r="L7" s="56" t="str">
        <f>IF(OR(F7="",H7=""),"",(H7+IF(F7&gt;H7,1,0)-F7-J7)*24)</f>
        <v/>
      </c>
      <c r="N7" s="194">
        <f>$N$6</f>
        <v>0.29166666666666669</v>
      </c>
      <c r="O7" s="45" t="s">
        <v>17</v>
      </c>
      <c r="P7" s="194">
        <f>$P$6</f>
        <v>0.83333333333333337</v>
      </c>
      <c r="R7" s="192" t="str">
        <f t="shared" si="0"/>
        <v/>
      </c>
      <c r="S7" s="45" t="s">
        <v>17</v>
      </c>
      <c r="T7" s="192" t="str">
        <f t="shared" si="1"/>
        <v/>
      </c>
      <c r="U7" s="280" t="s">
        <v>36</v>
      </c>
      <c r="V7" s="53">
        <v>0</v>
      </c>
      <c r="W7" s="46" t="s">
        <v>2</v>
      </c>
      <c r="X7" s="56" t="str">
        <f>IF(R7="","",IF((T7+IF(R7&gt;T7,1,0)-R7-V7)*24=0,"",(T7+IF(R7&gt;T7,1,0)-R7-V7)*24))</f>
        <v/>
      </c>
      <c r="Z7" s="56" t="str">
        <f>IF(X7="",L7,IF(OR(L7-X7=0,L7-X7&lt;0),"-",L7-X7))</f>
        <v/>
      </c>
      <c r="AB7" s="57"/>
    </row>
    <row r="8" spans="2:28" x14ac:dyDescent="0.4">
      <c r="B8" s="50">
        <v>3</v>
      </c>
      <c r="C8" s="51" t="s">
        <v>39</v>
      </c>
      <c r="D8" s="52" t="str">
        <f t="shared" si="2"/>
        <v>c</v>
      </c>
      <c r="E8" s="50" t="s">
        <v>16</v>
      </c>
      <c r="F8" s="53"/>
      <c r="G8" s="50" t="s">
        <v>17</v>
      </c>
      <c r="H8" s="53"/>
      <c r="I8" s="54" t="s">
        <v>36</v>
      </c>
      <c r="J8" s="53">
        <v>0</v>
      </c>
      <c r="K8" s="55" t="s">
        <v>2</v>
      </c>
      <c r="L8" s="56" t="str">
        <f>IF(OR(F8="",H8=""),"",(H8+IF(F8&gt;H8,1,0)-F8-J8)*24)</f>
        <v/>
      </c>
      <c r="N8" s="194">
        <f t="shared" ref="N8:N22" si="3">$N$6</f>
        <v>0.29166666666666669</v>
      </c>
      <c r="O8" s="45" t="s">
        <v>17</v>
      </c>
      <c r="P8" s="194">
        <f t="shared" ref="P8:P22" si="4">$P$6</f>
        <v>0.83333333333333337</v>
      </c>
      <c r="R8" s="192" t="str">
        <f t="shared" si="0"/>
        <v/>
      </c>
      <c r="S8" s="45" t="s">
        <v>17</v>
      </c>
      <c r="T8" s="192" t="str">
        <f t="shared" si="1"/>
        <v/>
      </c>
      <c r="U8" s="280" t="s">
        <v>36</v>
      </c>
      <c r="V8" s="53">
        <v>0</v>
      </c>
      <c r="W8" s="46" t="s">
        <v>2</v>
      </c>
      <c r="X8" s="56" t="str">
        <f>IF(R8="","",IF((T8+IF(R8&gt;T8,1,0)-R8-V8)*24=0,"",(T8+IF(R8&gt;T8,1,0)-R8-V8)*24))</f>
        <v/>
      </c>
      <c r="Z8" s="56" t="str">
        <f>IF(X8="",L8,IF(OR(L8-X8=0,L8-X8&lt;0),"-",L8-X8))</f>
        <v/>
      </c>
      <c r="AB8" s="57"/>
    </row>
    <row r="9" spans="2:28" x14ac:dyDescent="0.4">
      <c r="B9" s="50">
        <v>4</v>
      </c>
      <c r="C9" s="51" t="s">
        <v>40</v>
      </c>
      <c r="D9" s="52" t="str">
        <f t="shared" si="2"/>
        <v>d</v>
      </c>
      <c r="E9" s="50" t="s">
        <v>16</v>
      </c>
      <c r="F9" s="53"/>
      <c r="G9" s="50" t="s">
        <v>17</v>
      </c>
      <c r="H9" s="53"/>
      <c r="I9" s="54" t="s">
        <v>36</v>
      </c>
      <c r="J9" s="53">
        <v>0</v>
      </c>
      <c r="K9" s="55" t="s">
        <v>2</v>
      </c>
      <c r="L9" s="56" t="str">
        <f>IF(OR(F9="",H9=""),"",(H9+IF(F9&gt;H9,1,0)-F9-J9)*24)</f>
        <v/>
      </c>
      <c r="N9" s="194">
        <f t="shared" si="3"/>
        <v>0.29166666666666669</v>
      </c>
      <c r="O9" s="45" t="s">
        <v>17</v>
      </c>
      <c r="P9" s="194">
        <f t="shared" si="4"/>
        <v>0.83333333333333337</v>
      </c>
      <c r="R9" s="192" t="str">
        <f t="shared" si="0"/>
        <v/>
      </c>
      <c r="S9" s="45" t="s">
        <v>17</v>
      </c>
      <c r="T9" s="192" t="str">
        <f t="shared" si="1"/>
        <v/>
      </c>
      <c r="U9" s="280" t="s">
        <v>36</v>
      </c>
      <c r="V9" s="53">
        <v>0</v>
      </c>
      <c r="W9" s="46" t="s">
        <v>2</v>
      </c>
      <c r="X9" s="56" t="str">
        <f>IF(R9="","",IF((T9+IF(R9&gt;T9,1,0)-R9-V9)*24=0,"",(T9+IF(R9&gt;T9,1,0)-R9-V9)*24))</f>
        <v/>
      </c>
      <c r="Z9" s="56" t="str">
        <f>IF(X9="",L9,IF(OR(L9-X9=0,L9-X9&lt;0),"-",L9-X9))</f>
        <v/>
      </c>
      <c r="AB9" s="57"/>
    </row>
    <row r="10" spans="2:28" x14ac:dyDescent="0.4">
      <c r="B10" s="50">
        <v>5</v>
      </c>
      <c r="C10" s="51" t="s">
        <v>41</v>
      </c>
      <c r="D10" s="52" t="str">
        <f t="shared" si="2"/>
        <v>e</v>
      </c>
      <c r="E10" s="50" t="s">
        <v>16</v>
      </c>
      <c r="F10" s="53"/>
      <c r="G10" s="50" t="s">
        <v>17</v>
      </c>
      <c r="H10" s="53"/>
      <c r="I10" s="54" t="s">
        <v>36</v>
      </c>
      <c r="J10" s="53">
        <v>0</v>
      </c>
      <c r="K10" s="55" t="s">
        <v>2</v>
      </c>
      <c r="L10" s="56" t="str">
        <f t="shared" ref="L10:L22" si="5">IF(OR(F10="",H10=""),"",(H10+IF(F10&gt;H10,1,0)-F10-J10)*24)</f>
        <v/>
      </c>
      <c r="N10" s="194">
        <f t="shared" si="3"/>
        <v>0.29166666666666669</v>
      </c>
      <c r="O10" s="45" t="s">
        <v>17</v>
      </c>
      <c r="P10" s="194">
        <f t="shared" si="4"/>
        <v>0.83333333333333337</v>
      </c>
      <c r="R10" s="192" t="str">
        <f t="shared" si="0"/>
        <v/>
      </c>
      <c r="S10" s="45" t="s">
        <v>17</v>
      </c>
      <c r="T10" s="192" t="str">
        <f t="shared" si="1"/>
        <v/>
      </c>
      <c r="U10" s="280" t="s">
        <v>36</v>
      </c>
      <c r="V10" s="53">
        <v>0</v>
      </c>
      <c r="W10" s="46" t="s">
        <v>2</v>
      </c>
      <c r="X10" s="56" t="str">
        <f t="shared" ref="X10:X22" si="6">IF(R10="","",IF((T10+IF(R10&gt;T10,1,0)-R10-V10)*24=0,"",(T10+IF(R10&gt;T10,1,0)-R10-V10)*24))</f>
        <v/>
      </c>
      <c r="Z10" s="56" t="str">
        <f t="shared" ref="Z10:Z22" si="7">IF(X10="",L10,IF(OR(L10-X10=0,L10-X10&lt;0),"-",L10-X10))</f>
        <v/>
      </c>
      <c r="AB10" s="57"/>
    </row>
    <row r="11" spans="2:28" x14ac:dyDescent="0.4">
      <c r="B11" s="50">
        <v>6</v>
      </c>
      <c r="C11" s="51" t="s">
        <v>42</v>
      </c>
      <c r="D11" s="52" t="str">
        <f t="shared" si="2"/>
        <v>f</v>
      </c>
      <c r="E11" s="50" t="s">
        <v>16</v>
      </c>
      <c r="F11" s="53"/>
      <c r="G11" s="50" t="s">
        <v>17</v>
      </c>
      <c r="H11" s="53"/>
      <c r="I11" s="54" t="s">
        <v>36</v>
      </c>
      <c r="J11" s="53">
        <v>0</v>
      </c>
      <c r="K11" s="55" t="s">
        <v>2</v>
      </c>
      <c r="L11" s="56" t="str">
        <f t="shared" si="5"/>
        <v/>
      </c>
      <c r="N11" s="194">
        <f t="shared" si="3"/>
        <v>0.29166666666666669</v>
      </c>
      <c r="O11" s="45" t="s">
        <v>17</v>
      </c>
      <c r="P11" s="194">
        <f t="shared" si="4"/>
        <v>0.83333333333333337</v>
      </c>
      <c r="R11" s="192" t="str">
        <f t="shared" si="0"/>
        <v/>
      </c>
      <c r="S11" s="45" t="s">
        <v>17</v>
      </c>
      <c r="T11" s="192" t="str">
        <f t="shared" si="1"/>
        <v/>
      </c>
      <c r="U11" s="280" t="s">
        <v>36</v>
      </c>
      <c r="V11" s="53">
        <v>0</v>
      </c>
      <c r="W11" s="46" t="s">
        <v>2</v>
      </c>
      <c r="X11" s="56" t="str">
        <f t="shared" si="6"/>
        <v/>
      </c>
      <c r="Z11" s="56" t="str">
        <f t="shared" si="7"/>
        <v/>
      </c>
      <c r="AB11" s="57"/>
    </row>
    <row r="12" spans="2:28" x14ac:dyDescent="0.4">
      <c r="B12" s="50">
        <v>7</v>
      </c>
      <c r="C12" s="51" t="s">
        <v>43</v>
      </c>
      <c r="D12" s="52" t="str">
        <f t="shared" si="2"/>
        <v>g</v>
      </c>
      <c r="E12" s="50" t="s">
        <v>16</v>
      </c>
      <c r="F12" s="53"/>
      <c r="G12" s="50" t="s">
        <v>17</v>
      </c>
      <c r="H12" s="53"/>
      <c r="I12" s="54" t="s">
        <v>36</v>
      </c>
      <c r="J12" s="53">
        <v>0</v>
      </c>
      <c r="K12" s="55" t="s">
        <v>2</v>
      </c>
      <c r="L12" s="56" t="str">
        <f t="shared" si="5"/>
        <v/>
      </c>
      <c r="N12" s="194">
        <f t="shared" si="3"/>
        <v>0.29166666666666669</v>
      </c>
      <c r="O12" s="45" t="s">
        <v>17</v>
      </c>
      <c r="P12" s="194">
        <f t="shared" si="4"/>
        <v>0.83333333333333337</v>
      </c>
      <c r="R12" s="192" t="str">
        <f t="shared" si="0"/>
        <v/>
      </c>
      <c r="S12" s="45" t="s">
        <v>17</v>
      </c>
      <c r="T12" s="192" t="str">
        <f t="shared" si="1"/>
        <v/>
      </c>
      <c r="U12" s="280" t="s">
        <v>36</v>
      </c>
      <c r="V12" s="53">
        <v>0</v>
      </c>
      <c r="W12" s="46" t="s">
        <v>2</v>
      </c>
      <c r="X12" s="56" t="str">
        <f t="shared" si="6"/>
        <v/>
      </c>
      <c r="Z12" s="56" t="str">
        <f t="shared" si="7"/>
        <v/>
      </c>
      <c r="AB12" s="57"/>
    </row>
    <row r="13" spans="2:28" x14ac:dyDescent="0.4">
      <c r="B13" s="50">
        <v>8</v>
      </c>
      <c r="C13" s="51" t="s">
        <v>44</v>
      </c>
      <c r="D13" s="52" t="str">
        <f t="shared" si="2"/>
        <v>h</v>
      </c>
      <c r="E13" s="50" t="s">
        <v>16</v>
      </c>
      <c r="F13" s="53"/>
      <c r="G13" s="50" t="s">
        <v>17</v>
      </c>
      <c r="H13" s="53"/>
      <c r="I13" s="54" t="s">
        <v>36</v>
      </c>
      <c r="J13" s="53">
        <v>0</v>
      </c>
      <c r="K13" s="55" t="s">
        <v>2</v>
      </c>
      <c r="L13" s="56" t="str">
        <f t="shared" si="5"/>
        <v/>
      </c>
      <c r="N13" s="194">
        <f t="shared" si="3"/>
        <v>0.29166666666666669</v>
      </c>
      <c r="O13" s="45" t="s">
        <v>17</v>
      </c>
      <c r="P13" s="194">
        <f t="shared" si="4"/>
        <v>0.83333333333333337</v>
      </c>
      <c r="R13" s="192" t="str">
        <f t="shared" si="0"/>
        <v/>
      </c>
      <c r="S13" s="45" t="s">
        <v>17</v>
      </c>
      <c r="T13" s="192" t="str">
        <f t="shared" si="1"/>
        <v/>
      </c>
      <c r="U13" s="280" t="s">
        <v>36</v>
      </c>
      <c r="V13" s="53">
        <v>0</v>
      </c>
      <c r="W13" s="46" t="s">
        <v>2</v>
      </c>
      <c r="X13" s="56" t="str">
        <f t="shared" si="6"/>
        <v/>
      </c>
      <c r="Z13" s="56" t="str">
        <f t="shared" si="7"/>
        <v/>
      </c>
      <c r="AB13" s="57"/>
    </row>
    <row r="14" spans="2:28" x14ac:dyDescent="0.4">
      <c r="B14" s="50">
        <v>9</v>
      </c>
      <c r="C14" s="51" t="s">
        <v>45</v>
      </c>
      <c r="D14" s="52" t="str">
        <f t="shared" si="2"/>
        <v>i</v>
      </c>
      <c r="E14" s="50" t="s">
        <v>16</v>
      </c>
      <c r="F14" s="53"/>
      <c r="G14" s="50" t="s">
        <v>17</v>
      </c>
      <c r="H14" s="53"/>
      <c r="I14" s="54" t="s">
        <v>36</v>
      </c>
      <c r="J14" s="53">
        <v>0</v>
      </c>
      <c r="K14" s="55" t="s">
        <v>2</v>
      </c>
      <c r="L14" s="56" t="str">
        <f t="shared" si="5"/>
        <v/>
      </c>
      <c r="N14" s="194">
        <f t="shared" si="3"/>
        <v>0.29166666666666669</v>
      </c>
      <c r="O14" s="45" t="s">
        <v>17</v>
      </c>
      <c r="P14" s="194">
        <f t="shared" si="4"/>
        <v>0.83333333333333337</v>
      </c>
      <c r="R14" s="192" t="str">
        <f t="shared" si="0"/>
        <v/>
      </c>
      <c r="S14" s="45" t="s">
        <v>17</v>
      </c>
      <c r="T14" s="192" t="str">
        <f t="shared" si="1"/>
        <v/>
      </c>
      <c r="U14" s="280" t="s">
        <v>36</v>
      </c>
      <c r="V14" s="53">
        <v>0</v>
      </c>
      <c r="W14" s="46" t="s">
        <v>2</v>
      </c>
      <c r="X14" s="56" t="str">
        <f t="shared" si="6"/>
        <v/>
      </c>
      <c r="Z14" s="56" t="str">
        <f t="shared" si="7"/>
        <v/>
      </c>
      <c r="AB14" s="57"/>
    </row>
    <row r="15" spans="2:28" x14ac:dyDescent="0.4">
      <c r="B15" s="50">
        <v>10</v>
      </c>
      <c r="C15" s="51" t="s">
        <v>46</v>
      </c>
      <c r="D15" s="52" t="str">
        <f t="shared" si="2"/>
        <v>j</v>
      </c>
      <c r="E15" s="50" t="s">
        <v>16</v>
      </c>
      <c r="F15" s="53"/>
      <c r="G15" s="50" t="s">
        <v>17</v>
      </c>
      <c r="H15" s="53"/>
      <c r="I15" s="54" t="s">
        <v>36</v>
      </c>
      <c r="J15" s="53">
        <v>0</v>
      </c>
      <c r="K15" s="55" t="s">
        <v>2</v>
      </c>
      <c r="L15" s="56" t="str">
        <f t="shared" si="5"/>
        <v/>
      </c>
      <c r="N15" s="194">
        <f t="shared" si="3"/>
        <v>0.29166666666666669</v>
      </c>
      <c r="O15" s="45" t="s">
        <v>17</v>
      </c>
      <c r="P15" s="194">
        <f t="shared" si="4"/>
        <v>0.83333333333333337</v>
      </c>
      <c r="R15" s="192" t="str">
        <f t="shared" si="0"/>
        <v/>
      </c>
      <c r="S15" s="45" t="s">
        <v>17</v>
      </c>
      <c r="T15" s="192" t="str">
        <f t="shared" si="1"/>
        <v/>
      </c>
      <c r="U15" s="280" t="s">
        <v>36</v>
      </c>
      <c r="V15" s="53">
        <v>0</v>
      </c>
      <c r="W15" s="46" t="s">
        <v>2</v>
      </c>
      <c r="X15" s="56" t="str">
        <f t="shared" si="6"/>
        <v/>
      </c>
      <c r="Z15" s="56" t="str">
        <f t="shared" si="7"/>
        <v/>
      </c>
      <c r="AB15" s="57"/>
    </row>
    <row r="16" spans="2:28" x14ac:dyDescent="0.4">
      <c r="B16" s="50">
        <v>11</v>
      </c>
      <c r="C16" s="51" t="s">
        <v>47</v>
      </c>
      <c r="D16" s="52" t="str">
        <f t="shared" si="2"/>
        <v>k</v>
      </c>
      <c r="E16" s="50" t="s">
        <v>16</v>
      </c>
      <c r="F16" s="53"/>
      <c r="G16" s="50" t="s">
        <v>17</v>
      </c>
      <c r="H16" s="53"/>
      <c r="I16" s="54" t="s">
        <v>36</v>
      </c>
      <c r="J16" s="53">
        <v>0</v>
      </c>
      <c r="K16" s="55" t="s">
        <v>2</v>
      </c>
      <c r="L16" s="56" t="str">
        <f t="shared" si="5"/>
        <v/>
      </c>
      <c r="N16" s="194">
        <f t="shared" si="3"/>
        <v>0.29166666666666669</v>
      </c>
      <c r="O16" s="45" t="s">
        <v>17</v>
      </c>
      <c r="P16" s="194">
        <f t="shared" si="4"/>
        <v>0.83333333333333337</v>
      </c>
      <c r="R16" s="192" t="str">
        <f t="shared" si="0"/>
        <v/>
      </c>
      <c r="S16" s="45" t="s">
        <v>17</v>
      </c>
      <c r="T16" s="192" t="str">
        <f t="shared" si="1"/>
        <v/>
      </c>
      <c r="U16" s="280" t="s">
        <v>36</v>
      </c>
      <c r="V16" s="53">
        <v>0</v>
      </c>
      <c r="W16" s="46" t="s">
        <v>2</v>
      </c>
      <c r="X16" s="56" t="str">
        <f t="shared" si="6"/>
        <v/>
      </c>
      <c r="Z16" s="56" t="str">
        <f t="shared" si="7"/>
        <v/>
      </c>
      <c r="AB16" s="57"/>
    </row>
    <row r="17" spans="2:28" x14ac:dyDescent="0.4">
      <c r="B17" s="50">
        <v>12</v>
      </c>
      <c r="C17" s="51" t="s">
        <v>48</v>
      </c>
      <c r="D17" s="52" t="str">
        <f t="shared" si="2"/>
        <v>l</v>
      </c>
      <c r="E17" s="50" t="s">
        <v>16</v>
      </c>
      <c r="F17" s="53"/>
      <c r="G17" s="50" t="s">
        <v>17</v>
      </c>
      <c r="H17" s="53"/>
      <c r="I17" s="54" t="s">
        <v>36</v>
      </c>
      <c r="J17" s="53">
        <v>0</v>
      </c>
      <c r="K17" s="55" t="s">
        <v>2</v>
      </c>
      <c r="L17" s="56" t="str">
        <f t="shared" si="5"/>
        <v/>
      </c>
      <c r="N17" s="194">
        <f t="shared" si="3"/>
        <v>0.29166666666666669</v>
      </c>
      <c r="O17" s="45" t="s">
        <v>17</v>
      </c>
      <c r="P17" s="194">
        <f t="shared" si="4"/>
        <v>0.83333333333333337</v>
      </c>
      <c r="R17" s="192" t="str">
        <f t="shared" si="0"/>
        <v/>
      </c>
      <c r="S17" s="45" t="s">
        <v>17</v>
      </c>
      <c r="T17" s="192" t="str">
        <f t="shared" si="1"/>
        <v/>
      </c>
      <c r="U17" s="280" t="s">
        <v>36</v>
      </c>
      <c r="V17" s="53">
        <v>0</v>
      </c>
      <c r="W17" s="46" t="s">
        <v>2</v>
      </c>
      <c r="X17" s="56" t="str">
        <f t="shared" si="6"/>
        <v/>
      </c>
      <c r="Z17" s="56" t="str">
        <f t="shared" si="7"/>
        <v/>
      </c>
      <c r="AB17" s="57"/>
    </row>
    <row r="18" spans="2:28" x14ac:dyDescent="0.4">
      <c r="B18" s="50">
        <v>13</v>
      </c>
      <c r="C18" s="51" t="s">
        <v>49</v>
      </c>
      <c r="D18" s="52" t="str">
        <f t="shared" si="2"/>
        <v>m</v>
      </c>
      <c r="E18" s="50" t="s">
        <v>16</v>
      </c>
      <c r="F18" s="53"/>
      <c r="G18" s="50" t="s">
        <v>17</v>
      </c>
      <c r="H18" s="53"/>
      <c r="I18" s="54" t="s">
        <v>36</v>
      </c>
      <c r="J18" s="53">
        <v>0</v>
      </c>
      <c r="K18" s="55" t="s">
        <v>2</v>
      </c>
      <c r="L18" s="56" t="str">
        <f t="shared" si="5"/>
        <v/>
      </c>
      <c r="N18" s="194">
        <f t="shared" si="3"/>
        <v>0.29166666666666669</v>
      </c>
      <c r="O18" s="45" t="s">
        <v>17</v>
      </c>
      <c r="P18" s="194">
        <f t="shared" si="4"/>
        <v>0.83333333333333337</v>
      </c>
      <c r="R18" s="192" t="str">
        <f t="shared" si="0"/>
        <v/>
      </c>
      <c r="S18" s="45" t="s">
        <v>17</v>
      </c>
      <c r="T18" s="192" t="str">
        <f t="shared" si="1"/>
        <v/>
      </c>
      <c r="U18" s="280" t="s">
        <v>36</v>
      </c>
      <c r="V18" s="53">
        <v>0</v>
      </c>
      <c r="W18" s="46" t="s">
        <v>2</v>
      </c>
      <c r="X18" s="56" t="str">
        <f t="shared" si="6"/>
        <v/>
      </c>
      <c r="Z18" s="56" t="str">
        <f t="shared" si="7"/>
        <v/>
      </c>
      <c r="AB18" s="57"/>
    </row>
    <row r="19" spans="2:28" x14ac:dyDescent="0.4">
      <c r="B19" s="50">
        <v>14</v>
      </c>
      <c r="C19" s="51" t="s">
        <v>50</v>
      </c>
      <c r="D19" s="52" t="str">
        <f t="shared" si="2"/>
        <v>n</v>
      </c>
      <c r="E19" s="50" t="s">
        <v>16</v>
      </c>
      <c r="F19" s="53"/>
      <c r="G19" s="50" t="s">
        <v>17</v>
      </c>
      <c r="H19" s="53"/>
      <c r="I19" s="54" t="s">
        <v>36</v>
      </c>
      <c r="J19" s="53">
        <v>0</v>
      </c>
      <c r="K19" s="55" t="s">
        <v>2</v>
      </c>
      <c r="L19" s="56" t="str">
        <f t="shared" si="5"/>
        <v/>
      </c>
      <c r="N19" s="194">
        <f t="shared" si="3"/>
        <v>0.29166666666666669</v>
      </c>
      <c r="O19" s="45" t="s">
        <v>17</v>
      </c>
      <c r="P19" s="194">
        <f t="shared" si="4"/>
        <v>0.83333333333333337</v>
      </c>
      <c r="R19" s="192" t="str">
        <f t="shared" si="0"/>
        <v/>
      </c>
      <c r="S19" s="45" t="s">
        <v>17</v>
      </c>
      <c r="T19" s="192" t="str">
        <f t="shared" si="1"/>
        <v/>
      </c>
      <c r="U19" s="280" t="s">
        <v>36</v>
      </c>
      <c r="V19" s="53">
        <v>0</v>
      </c>
      <c r="W19" s="46" t="s">
        <v>2</v>
      </c>
      <c r="X19" s="56" t="str">
        <f t="shared" si="6"/>
        <v/>
      </c>
      <c r="Z19" s="56" t="str">
        <f t="shared" si="7"/>
        <v/>
      </c>
      <c r="AB19" s="57"/>
    </row>
    <row r="20" spans="2:28" x14ac:dyDescent="0.4">
      <c r="B20" s="50">
        <v>15</v>
      </c>
      <c r="C20" s="51" t="s">
        <v>51</v>
      </c>
      <c r="D20" s="52" t="str">
        <f t="shared" si="2"/>
        <v>o</v>
      </c>
      <c r="E20" s="50" t="s">
        <v>16</v>
      </c>
      <c r="F20" s="53"/>
      <c r="G20" s="50" t="s">
        <v>17</v>
      </c>
      <c r="H20" s="53"/>
      <c r="I20" s="54" t="s">
        <v>36</v>
      </c>
      <c r="J20" s="53">
        <v>0</v>
      </c>
      <c r="K20" s="55" t="s">
        <v>2</v>
      </c>
      <c r="L20" s="56" t="str">
        <f t="shared" si="5"/>
        <v/>
      </c>
      <c r="N20" s="194">
        <f t="shared" si="3"/>
        <v>0.29166666666666669</v>
      </c>
      <c r="O20" s="45" t="s">
        <v>17</v>
      </c>
      <c r="P20" s="194">
        <f t="shared" si="4"/>
        <v>0.83333333333333337</v>
      </c>
      <c r="R20" s="192" t="str">
        <f t="shared" si="0"/>
        <v/>
      </c>
      <c r="S20" s="45" t="s">
        <v>17</v>
      </c>
      <c r="T20" s="192" t="str">
        <f t="shared" si="1"/>
        <v/>
      </c>
      <c r="U20" s="280" t="s">
        <v>36</v>
      </c>
      <c r="V20" s="53">
        <v>0</v>
      </c>
      <c r="W20" s="46" t="s">
        <v>2</v>
      </c>
      <c r="X20" s="56" t="str">
        <f t="shared" si="6"/>
        <v/>
      </c>
      <c r="Z20" s="56" t="str">
        <f t="shared" si="7"/>
        <v/>
      </c>
      <c r="AB20" s="57"/>
    </row>
    <row r="21" spans="2:28" x14ac:dyDescent="0.4">
      <c r="B21" s="50">
        <v>16</v>
      </c>
      <c r="C21" s="51" t="s">
        <v>52</v>
      </c>
      <c r="D21" s="52" t="str">
        <f t="shared" si="2"/>
        <v>p</v>
      </c>
      <c r="E21" s="50" t="s">
        <v>16</v>
      </c>
      <c r="F21" s="53"/>
      <c r="G21" s="50" t="s">
        <v>17</v>
      </c>
      <c r="H21" s="53"/>
      <c r="I21" s="54" t="s">
        <v>36</v>
      </c>
      <c r="J21" s="53">
        <v>0</v>
      </c>
      <c r="K21" s="55" t="s">
        <v>2</v>
      </c>
      <c r="L21" s="56" t="str">
        <f t="shared" si="5"/>
        <v/>
      </c>
      <c r="N21" s="194">
        <f t="shared" si="3"/>
        <v>0.29166666666666669</v>
      </c>
      <c r="O21" s="45" t="s">
        <v>17</v>
      </c>
      <c r="P21" s="194">
        <f t="shared" si="4"/>
        <v>0.83333333333333337</v>
      </c>
      <c r="R21" s="192" t="str">
        <f t="shared" si="0"/>
        <v/>
      </c>
      <c r="S21" s="45" t="s">
        <v>17</v>
      </c>
      <c r="T21" s="192" t="str">
        <f t="shared" si="1"/>
        <v/>
      </c>
      <c r="U21" s="280" t="s">
        <v>36</v>
      </c>
      <c r="V21" s="53">
        <v>0</v>
      </c>
      <c r="W21" s="46" t="s">
        <v>2</v>
      </c>
      <c r="X21" s="56" t="str">
        <f t="shared" si="6"/>
        <v/>
      </c>
      <c r="Z21" s="56" t="str">
        <f t="shared" si="7"/>
        <v/>
      </c>
      <c r="AB21" s="57"/>
    </row>
    <row r="22" spans="2:28" x14ac:dyDescent="0.4">
      <c r="B22" s="50">
        <v>17</v>
      </c>
      <c r="C22" s="51" t="s">
        <v>53</v>
      </c>
      <c r="D22" s="52" t="str">
        <f t="shared" si="2"/>
        <v>q</v>
      </c>
      <c r="E22" s="50" t="s">
        <v>16</v>
      </c>
      <c r="F22" s="53"/>
      <c r="G22" s="50" t="s">
        <v>17</v>
      </c>
      <c r="H22" s="53"/>
      <c r="I22" s="54" t="s">
        <v>36</v>
      </c>
      <c r="J22" s="53">
        <v>0</v>
      </c>
      <c r="K22" s="55" t="s">
        <v>2</v>
      </c>
      <c r="L22" s="56" t="str">
        <f t="shared" si="5"/>
        <v/>
      </c>
      <c r="N22" s="194">
        <f t="shared" si="3"/>
        <v>0.29166666666666669</v>
      </c>
      <c r="O22" s="45" t="s">
        <v>17</v>
      </c>
      <c r="P22" s="194">
        <f t="shared" si="4"/>
        <v>0.83333333333333337</v>
      </c>
      <c r="R22" s="192" t="str">
        <f t="shared" si="0"/>
        <v/>
      </c>
      <c r="S22" s="45" t="s">
        <v>17</v>
      </c>
      <c r="T22" s="192" t="str">
        <f t="shared" si="1"/>
        <v/>
      </c>
      <c r="U22" s="280" t="s">
        <v>36</v>
      </c>
      <c r="V22" s="53">
        <v>0</v>
      </c>
      <c r="W22" s="46" t="s">
        <v>2</v>
      </c>
      <c r="X22" s="56" t="str">
        <f t="shared" si="6"/>
        <v/>
      </c>
      <c r="Z22" s="56" t="str">
        <f t="shared" si="7"/>
        <v/>
      </c>
      <c r="AB22" s="57"/>
    </row>
    <row r="23" spans="2:28" x14ac:dyDescent="0.4">
      <c r="B23" s="50">
        <v>18</v>
      </c>
      <c r="C23" s="51" t="s">
        <v>54</v>
      </c>
      <c r="D23" s="52" t="str">
        <f t="shared" si="2"/>
        <v>r</v>
      </c>
      <c r="E23" s="50" t="s">
        <v>16</v>
      </c>
      <c r="F23" s="58"/>
      <c r="G23" s="50" t="s">
        <v>17</v>
      </c>
      <c r="H23" s="58"/>
      <c r="I23" s="54" t="s">
        <v>36</v>
      </c>
      <c r="J23" s="58"/>
      <c r="K23" s="55" t="s">
        <v>2</v>
      </c>
      <c r="L23" s="51">
        <v>1</v>
      </c>
      <c r="N23" s="281"/>
      <c r="O23" s="50" t="s">
        <v>17</v>
      </c>
      <c r="P23" s="281"/>
      <c r="Q23" s="55"/>
      <c r="R23" s="281"/>
      <c r="S23" s="50" t="s">
        <v>17</v>
      </c>
      <c r="T23" s="281"/>
      <c r="U23" s="54" t="s">
        <v>36</v>
      </c>
      <c r="V23" s="58"/>
      <c r="W23" s="55" t="s">
        <v>2</v>
      </c>
      <c r="X23" s="51">
        <v>1</v>
      </c>
      <c r="Y23" s="55"/>
      <c r="Z23" s="51" t="s">
        <v>35</v>
      </c>
      <c r="AB23" s="57"/>
    </row>
    <row r="24" spans="2:28" x14ac:dyDescent="0.4">
      <c r="B24" s="50">
        <v>19</v>
      </c>
      <c r="C24" s="51" t="s">
        <v>55</v>
      </c>
      <c r="D24" s="52" t="str">
        <f t="shared" si="2"/>
        <v>s</v>
      </c>
      <c r="E24" s="50" t="s">
        <v>16</v>
      </c>
      <c r="F24" s="58"/>
      <c r="G24" s="50" t="s">
        <v>17</v>
      </c>
      <c r="H24" s="58"/>
      <c r="I24" s="54" t="s">
        <v>36</v>
      </c>
      <c r="J24" s="58"/>
      <c r="K24" s="55" t="s">
        <v>2</v>
      </c>
      <c r="L24" s="51">
        <v>2</v>
      </c>
      <c r="N24" s="281"/>
      <c r="O24" s="50" t="s">
        <v>17</v>
      </c>
      <c r="P24" s="281"/>
      <c r="Q24" s="55"/>
      <c r="R24" s="281"/>
      <c r="S24" s="50" t="s">
        <v>17</v>
      </c>
      <c r="T24" s="281"/>
      <c r="U24" s="54" t="s">
        <v>36</v>
      </c>
      <c r="V24" s="58"/>
      <c r="W24" s="55" t="s">
        <v>2</v>
      </c>
      <c r="X24" s="51">
        <v>2</v>
      </c>
      <c r="Y24" s="55"/>
      <c r="Z24" s="51" t="s">
        <v>35</v>
      </c>
      <c r="AB24" s="57"/>
    </row>
    <row r="25" spans="2:28" x14ac:dyDescent="0.4">
      <c r="B25" s="50">
        <v>20</v>
      </c>
      <c r="C25" s="51" t="s">
        <v>56</v>
      </c>
      <c r="D25" s="52" t="str">
        <f t="shared" si="2"/>
        <v>t</v>
      </c>
      <c r="E25" s="50" t="s">
        <v>16</v>
      </c>
      <c r="F25" s="58"/>
      <c r="G25" s="50" t="s">
        <v>17</v>
      </c>
      <c r="H25" s="58"/>
      <c r="I25" s="54" t="s">
        <v>36</v>
      </c>
      <c r="J25" s="58"/>
      <c r="K25" s="55" t="s">
        <v>2</v>
      </c>
      <c r="L25" s="51">
        <v>3</v>
      </c>
      <c r="N25" s="281"/>
      <c r="O25" s="50" t="s">
        <v>17</v>
      </c>
      <c r="P25" s="281"/>
      <c r="Q25" s="55"/>
      <c r="R25" s="281"/>
      <c r="S25" s="50" t="s">
        <v>17</v>
      </c>
      <c r="T25" s="281"/>
      <c r="U25" s="54" t="s">
        <v>36</v>
      </c>
      <c r="V25" s="58"/>
      <c r="W25" s="55" t="s">
        <v>2</v>
      </c>
      <c r="X25" s="51">
        <v>3</v>
      </c>
      <c r="Y25" s="55"/>
      <c r="Z25" s="51" t="s">
        <v>35</v>
      </c>
      <c r="AB25" s="57"/>
    </row>
    <row r="26" spans="2:28" x14ac:dyDescent="0.4">
      <c r="B26" s="50">
        <v>21</v>
      </c>
      <c r="C26" s="51" t="s">
        <v>57</v>
      </c>
      <c r="D26" s="52" t="str">
        <f t="shared" si="2"/>
        <v>u</v>
      </c>
      <c r="E26" s="50" t="s">
        <v>16</v>
      </c>
      <c r="F26" s="58"/>
      <c r="G26" s="50" t="s">
        <v>17</v>
      </c>
      <c r="H26" s="58"/>
      <c r="I26" s="54" t="s">
        <v>36</v>
      </c>
      <c r="J26" s="58"/>
      <c r="K26" s="55" t="s">
        <v>2</v>
      </c>
      <c r="L26" s="51">
        <v>4</v>
      </c>
      <c r="N26" s="281"/>
      <c r="O26" s="50" t="s">
        <v>17</v>
      </c>
      <c r="P26" s="281"/>
      <c r="Q26" s="55"/>
      <c r="R26" s="281"/>
      <c r="S26" s="50" t="s">
        <v>17</v>
      </c>
      <c r="T26" s="281"/>
      <c r="U26" s="54" t="s">
        <v>36</v>
      </c>
      <c r="V26" s="58"/>
      <c r="W26" s="55" t="s">
        <v>2</v>
      </c>
      <c r="X26" s="51">
        <v>4</v>
      </c>
      <c r="Y26" s="55"/>
      <c r="Z26" s="51" t="s">
        <v>35</v>
      </c>
      <c r="AB26" s="57"/>
    </row>
    <row r="27" spans="2:28" x14ac:dyDescent="0.4">
      <c r="B27" s="50">
        <v>22</v>
      </c>
      <c r="C27" s="51" t="s">
        <v>58</v>
      </c>
      <c r="D27" s="52" t="str">
        <f t="shared" si="2"/>
        <v>v</v>
      </c>
      <c r="E27" s="50" t="s">
        <v>16</v>
      </c>
      <c r="F27" s="58"/>
      <c r="G27" s="50" t="s">
        <v>17</v>
      </c>
      <c r="H27" s="58"/>
      <c r="I27" s="54" t="s">
        <v>36</v>
      </c>
      <c r="J27" s="58"/>
      <c r="K27" s="55" t="s">
        <v>2</v>
      </c>
      <c r="L27" s="51">
        <v>5</v>
      </c>
      <c r="N27" s="281"/>
      <c r="O27" s="50" t="s">
        <v>17</v>
      </c>
      <c r="P27" s="281"/>
      <c r="Q27" s="55"/>
      <c r="R27" s="281"/>
      <c r="S27" s="50" t="s">
        <v>17</v>
      </c>
      <c r="T27" s="281"/>
      <c r="U27" s="54" t="s">
        <v>36</v>
      </c>
      <c r="V27" s="58"/>
      <c r="W27" s="55" t="s">
        <v>2</v>
      </c>
      <c r="X27" s="51">
        <v>5</v>
      </c>
      <c r="Y27" s="55"/>
      <c r="Z27" s="51" t="s">
        <v>35</v>
      </c>
      <c r="AB27" s="57"/>
    </row>
    <row r="28" spans="2:28" x14ac:dyDescent="0.4">
      <c r="B28" s="50">
        <v>23</v>
      </c>
      <c r="C28" s="51" t="s">
        <v>59</v>
      </c>
      <c r="D28" s="52" t="str">
        <f t="shared" si="2"/>
        <v>w</v>
      </c>
      <c r="E28" s="50" t="s">
        <v>16</v>
      </c>
      <c r="F28" s="58"/>
      <c r="G28" s="50" t="s">
        <v>17</v>
      </c>
      <c r="H28" s="58"/>
      <c r="I28" s="54" t="s">
        <v>36</v>
      </c>
      <c r="J28" s="58"/>
      <c r="K28" s="55" t="s">
        <v>2</v>
      </c>
      <c r="L28" s="51">
        <v>6</v>
      </c>
      <c r="N28" s="281"/>
      <c r="O28" s="50" t="s">
        <v>17</v>
      </c>
      <c r="P28" s="281"/>
      <c r="Q28" s="55"/>
      <c r="R28" s="281"/>
      <c r="S28" s="50" t="s">
        <v>17</v>
      </c>
      <c r="T28" s="281"/>
      <c r="U28" s="54" t="s">
        <v>36</v>
      </c>
      <c r="V28" s="58"/>
      <c r="W28" s="55" t="s">
        <v>2</v>
      </c>
      <c r="X28" s="51">
        <v>6</v>
      </c>
      <c r="Y28" s="55"/>
      <c r="Z28" s="51" t="s">
        <v>35</v>
      </c>
      <c r="AB28" s="57"/>
    </row>
    <row r="29" spans="2:28" x14ac:dyDescent="0.4">
      <c r="B29" s="50">
        <v>24</v>
      </c>
      <c r="C29" s="51" t="s">
        <v>60</v>
      </c>
      <c r="D29" s="52" t="str">
        <f t="shared" si="2"/>
        <v>x</v>
      </c>
      <c r="E29" s="50" t="s">
        <v>16</v>
      </c>
      <c r="F29" s="58"/>
      <c r="G29" s="50" t="s">
        <v>17</v>
      </c>
      <c r="H29" s="58"/>
      <c r="I29" s="54" t="s">
        <v>36</v>
      </c>
      <c r="J29" s="58"/>
      <c r="K29" s="55" t="s">
        <v>2</v>
      </c>
      <c r="L29" s="51">
        <v>7</v>
      </c>
      <c r="N29" s="281"/>
      <c r="O29" s="50" t="s">
        <v>17</v>
      </c>
      <c r="P29" s="281"/>
      <c r="Q29" s="55"/>
      <c r="R29" s="281"/>
      <c r="S29" s="50" t="s">
        <v>17</v>
      </c>
      <c r="T29" s="281"/>
      <c r="U29" s="54" t="s">
        <v>36</v>
      </c>
      <c r="V29" s="58"/>
      <c r="W29" s="55" t="s">
        <v>2</v>
      </c>
      <c r="X29" s="51">
        <v>7</v>
      </c>
      <c r="Y29" s="55"/>
      <c r="Z29" s="51" t="s">
        <v>35</v>
      </c>
      <c r="AB29" s="57"/>
    </row>
    <row r="30" spans="2:28" x14ac:dyDescent="0.4">
      <c r="B30" s="50">
        <v>25</v>
      </c>
      <c r="C30" s="51" t="s">
        <v>61</v>
      </c>
      <c r="D30" s="52" t="str">
        <f t="shared" si="2"/>
        <v>y</v>
      </c>
      <c r="E30" s="50" t="s">
        <v>16</v>
      </c>
      <c r="F30" s="58"/>
      <c r="G30" s="50" t="s">
        <v>17</v>
      </c>
      <c r="H30" s="58"/>
      <c r="I30" s="54" t="s">
        <v>36</v>
      </c>
      <c r="J30" s="58"/>
      <c r="K30" s="55" t="s">
        <v>2</v>
      </c>
      <c r="L30" s="51">
        <v>8</v>
      </c>
      <c r="N30" s="281"/>
      <c r="O30" s="50" t="s">
        <v>17</v>
      </c>
      <c r="P30" s="281"/>
      <c r="Q30" s="55"/>
      <c r="R30" s="281"/>
      <c r="S30" s="50" t="s">
        <v>17</v>
      </c>
      <c r="T30" s="281"/>
      <c r="U30" s="54" t="s">
        <v>36</v>
      </c>
      <c r="V30" s="58"/>
      <c r="W30" s="55" t="s">
        <v>2</v>
      </c>
      <c r="X30" s="51">
        <v>8</v>
      </c>
      <c r="Y30" s="55"/>
      <c r="Z30" s="51" t="s">
        <v>35</v>
      </c>
      <c r="AB30" s="57"/>
    </row>
    <row r="31" spans="2:28" x14ac:dyDescent="0.4">
      <c r="B31" s="50">
        <v>26</v>
      </c>
      <c r="C31" s="51" t="s">
        <v>62</v>
      </c>
      <c r="D31" s="52" t="str">
        <f t="shared" si="2"/>
        <v>z</v>
      </c>
      <c r="E31" s="50" t="s">
        <v>16</v>
      </c>
      <c r="F31" s="58"/>
      <c r="G31" s="50" t="s">
        <v>17</v>
      </c>
      <c r="H31" s="58"/>
      <c r="I31" s="54" t="s">
        <v>36</v>
      </c>
      <c r="J31" s="58"/>
      <c r="K31" s="55" t="s">
        <v>2</v>
      </c>
      <c r="L31" s="51">
        <v>1</v>
      </c>
      <c r="N31" s="281"/>
      <c r="O31" s="50" t="s">
        <v>17</v>
      </c>
      <c r="P31" s="281"/>
      <c r="Q31" s="55"/>
      <c r="R31" s="281"/>
      <c r="S31" s="50" t="s">
        <v>17</v>
      </c>
      <c r="T31" s="281"/>
      <c r="U31" s="54" t="s">
        <v>36</v>
      </c>
      <c r="V31" s="58"/>
      <c r="W31" s="55" t="s">
        <v>2</v>
      </c>
      <c r="X31" s="51" t="s">
        <v>35</v>
      </c>
      <c r="Y31" s="55"/>
      <c r="Z31" s="51">
        <v>1</v>
      </c>
      <c r="AB31" s="57"/>
    </row>
    <row r="32" spans="2:28" x14ac:dyDescent="0.4">
      <c r="B32" s="50">
        <v>27</v>
      </c>
      <c r="C32" s="51" t="s">
        <v>60</v>
      </c>
      <c r="D32" s="52" t="str">
        <f t="shared" si="2"/>
        <v>x</v>
      </c>
      <c r="E32" s="50" t="s">
        <v>16</v>
      </c>
      <c r="F32" s="58"/>
      <c r="G32" s="50" t="s">
        <v>17</v>
      </c>
      <c r="H32" s="58"/>
      <c r="I32" s="54" t="s">
        <v>36</v>
      </c>
      <c r="J32" s="58"/>
      <c r="K32" s="55" t="s">
        <v>2</v>
      </c>
      <c r="L32" s="51">
        <v>2</v>
      </c>
      <c r="N32" s="281"/>
      <c r="O32" s="50" t="s">
        <v>17</v>
      </c>
      <c r="P32" s="281"/>
      <c r="Q32" s="55"/>
      <c r="R32" s="281"/>
      <c r="S32" s="50" t="s">
        <v>17</v>
      </c>
      <c r="T32" s="281"/>
      <c r="U32" s="54" t="s">
        <v>36</v>
      </c>
      <c r="V32" s="58"/>
      <c r="W32" s="55" t="s">
        <v>2</v>
      </c>
      <c r="X32" s="51" t="s">
        <v>35</v>
      </c>
      <c r="Y32" s="55"/>
      <c r="Z32" s="51">
        <v>2</v>
      </c>
      <c r="AB32" s="57"/>
    </row>
    <row r="33" spans="2:28" x14ac:dyDescent="0.4">
      <c r="B33" s="50">
        <v>28</v>
      </c>
      <c r="C33" s="51" t="s">
        <v>63</v>
      </c>
      <c r="D33" s="52" t="str">
        <f t="shared" si="2"/>
        <v>aa</v>
      </c>
      <c r="E33" s="50" t="s">
        <v>16</v>
      </c>
      <c r="F33" s="58"/>
      <c r="G33" s="50" t="s">
        <v>17</v>
      </c>
      <c r="H33" s="58"/>
      <c r="I33" s="54" t="s">
        <v>36</v>
      </c>
      <c r="J33" s="58"/>
      <c r="K33" s="55" t="s">
        <v>2</v>
      </c>
      <c r="L33" s="51">
        <v>3</v>
      </c>
      <c r="N33" s="281"/>
      <c r="O33" s="50" t="s">
        <v>17</v>
      </c>
      <c r="P33" s="281"/>
      <c r="Q33" s="55"/>
      <c r="R33" s="281"/>
      <c r="S33" s="50" t="s">
        <v>17</v>
      </c>
      <c r="T33" s="281"/>
      <c r="U33" s="54" t="s">
        <v>36</v>
      </c>
      <c r="V33" s="58"/>
      <c r="W33" s="55" t="s">
        <v>2</v>
      </c>
      <c r="X33" s="51" t="s">
        <v>35</v>
      </c>
      <c r="Y33" s="55"/>
      <c r="Z33" s="51">
        <v>3</v>
      </c>
      <c r="AB33" s="57"/>
    </row>
    <row r="34" spans="2:28" x14ac:dyDescent="0.4">
      <c r="B34" s="50">
        <v>29</v>
      </c>
      <c r="C34" s="51" t="s">
        <v>64</v>
      </c>
      <c r="D34" s="52" t="str">
        <f t="shared" si="2"/>
        <v>ab</v>
      </c>
      <c r="E34" s="50" t="s">
        <v>16</v>
      </c>
      <c r="F34" s="58"/>
      <c r="G34" s="50" t="s">
        <v>17</v>
      </c>
      <c r="H34" s="58"/>
      <c r="I34" s="54" t="s">
        <v>36</v>
      </c>
      <c r="J34" s="58"/>
      <c r="K34" s="55" t="s">
        <v>2</v>
      </c>
      <c r="L34" s="51">
        <v>4</v>
      </c>
      <c r="N34" s="281"/>
      <c r="O34" s="50" t="s">
        <v>17</v>
      </c>
      <c r="P34" s="281"/>
      <c r="Q34" s="55"/>
      <c r="R34" s="281"/>
      <c r="S34" s="50" t="s">
        <v>17</v>
      </c>
      <c r="T34" s="281"/>
      <c r="U34" s="54" t="s">
        <v>36</v>
      </c>
      <c r="V34" s="58"/>
      <c r="W34" s="55" t="s">
        <v>2</v>
      </c>
      <c r="X34" s="51" t="s">
        <v>35</v>
      </c>
      <c r="Y34" s="55"/>
      <c r="Z34" s="51">
        <v>4</v>
      </c>
      <c r="AB34" s="57"/>
    </row>
    <row r="35" spans="2:28" x14ac:dyDescent="0.4">
      <c r="B35" s="50">
        <v>30</v>
      </c>
      <c r="C35" s="51" t="s">
        <v>65</v>
      </c>
      <c r="D35" s="52" t="str">
        <f t="shared" si="2"/>
        <v>ac</v>
      </c>
      <c r="E35" s="50" t="s">
        <v>16</v>
      </c>
      <c r="F35" s="58"/>
      <c r="G35" s="50" t="s">
        <v>17</v>
      </c>
      <c r="H35" s="58"/>
      <c r="I35" s="54" t="s">
        <v>36</v>
      </c>
      <c r="J35" s="58"/>
      <c r="K35" s="55" t="s">
        <v>2</v>
      </c>
      <c r="L35" s="51">
        <v>5</v>
      </c>
      <c r="N35" s="281"/>
      <c r="O35" s="50" t="s">
        <v>17</v>
      </c>
      <c r="P35" s="281"/>
      <c r="Q35" s="55"/>
      <c r="R35" s="281"/>
      <c r="S35" s="50" t="s">
        <v>17</v>
      </c>
      <c r="T35" s="281"/>
      <c r="U35" s="54" t="s">
        <v>36</v>
      </c>
      <c r="V35" s="58"/>
      <c r="W35" s="55" t="s">
        <v>2</v>
      </c>
      <c r="X35" s="51" t="s">
        <v>35</v>
      </c>
      <c r="Y35" s="55"/>
      <c r="Z35" s="51">
        <v>5</v>
      </c>
      <c r="AB35" s="57"/>
    </row>
    <row r="36" spans="2:28" x14ac:dyDescent="0.4">
      <c r="B36" s="50">
        <v>31</v>
      </c>
      <c r="C36" s="51" t="s">
        <v>66</v>
      </c>
      <c r="D36" s="52" t="str">
        <f t="shared" si="2"/>
        <v>ad</v>
      </c>
      <c r="E36" s="50" t="s">
        <v>16</v>
      </c>
      <c r="F36" s="58"/>
      <c r="G36" s="50" t="s">
        <v>17</v>
      </c>
      <c r="H36" s="58"/>
      <c r="I36" s="54" t="s">
        <v>36</v>
      </c>
      <c r="J36" s="58"/>
      <c r="K36" s="55" t="s">
        <v>2</v>
      </c>
      <c r="L36" s="51">
        <v>6</v>
      </c>
      <c r="N36" s="281"/>
      <c r="O36" s="50" t="s">
        <v>17</v>
      </c>
      <c r="P36" s="281"/>
      <c r="Q36" s="55"/>
      <c r="R36" s="281"/>
      <c r="S36" s="50" t="s">
        <v>17</v>
      </c>
      <c r="T36" s="281"/>
      <c r="U36" s="54" t="s">
        <v>36</v>
      </c>
      <c r="V36" s="58"/>
      <c r="W36" s="55" t="s">
        <v>2</v>
      </c>
      <c r="X36" s="51" t="s">
        <v>35</v>
      </c>
      <c r="Y36" s="55"/>
      <c r="Z36" s="51">
        <v>6</v>
      </c>
      <c r="AB36" s="57"/>
    </row>
    <row r="37" spans="2:28" x14ac:dyDescent="0.4">
      <c r="B37" s="50">
        <v>32</v>
      </c>
      <c r="C37" s="51" t="s">
        <v>67</v>
      </c>
      <c r="D37" s="52" t="str">
        <f t="shared" si="2"/>
        <v>ae</v>
      </c>
      <c r="E37" s="50" t="s">
        <v>16</v>
      </c>
      <c r="F37" s="58"/>
      <c r="G37" s="50" t="s">
        <v>17</v>
      </c>
      <c r="H37" s="58"/>
      <c r="I37" s="54" t="s">
        <v>36</v>
      </c>
      <c r="J37" s="58"/>
      <c r="K37" s="55" t="s">
        <v>2</v>
      </c>
      <c r="L37" s="51">
        <v>7</v>
      </c>
      <c r="N37" s="281"/>
      <c r="O37" s="50" t="s">
        <v>17</v>
      </c>
      <c r="P37" s="281"/>
      <c r="Q37" s="55"/>
      <c r="R37" s="281"/>
      <c r="S37" s="50" t="s">
        <v>17</v>
      </c>
      <c r="T37" s="281"/>
      <c r="U37" s="54" t="s">
        <v>36</v>
      </c>
      <c r="V37" s="58"/>
      <c r="W37" s="55" t="s">
        <v>2</v>
      </c>
      <c r="X37" s="51" t="s">
        <v>35</v>
      </c>
      <c r="Y37" s="55"/>
      <c r="Z37" s="51">
        <v>7</v>
      </c>
      <c r="AB37" s="57"/>
    </row>
    <row r="38" spans="2:28" x14ac:dyDescent="0.4">
      <c r="B38" s="50">
        <v>33</v>
      </c>
      <c r="C38" s="51" t="s">
        <v>68</v>
      </c>
      <c r="D38" s="52" t="str">
        <f t="shared" si="2"/>
        <v>af</v>
      </c>
      <c r="E38" s="50" t="s">
        <v>16</v>
      </c>
      <c r="F38" s="58"/>
      <c r="G38" s="50" t="s">
        <v>17</v>
      </c>
      <c r="H38" s="58"/>
      <c r="I38" s="54" t="s">
        <v>36</v>
      </c>
      <c r="J38" s="58"/>
      <c r="K38" s="55" t="s">
        <v>2</v>
      </c>
      <c r="L38" s="51">
        <v>8</v>
      </c>
      <c r="N38" s="281"/>
      <c r="O38" s="50" t="s">
        <v>17</v>
      </c>
      <c r="P38" s="281"/>
      <c r="Q38" s="55"/>
      <c r="R38" s="281"/>
      <c r="S38" s="50" t="s">
        <v>17</v>
      </c>
      <c r="T38" s="281"/>
      <c r="U38" s="54" t="s">
        <v>36</v>
      </c>
      <c r="V38" s="58"/>
      <c r="W38" s="55" t="s">
        <v>2</v>
      </c>
      <c r="X38" s="51" t="s">
        <v>35</v>
      </c>
      <c r="Y38" s="55"/>
      <c r="Z38" s="51">
        <v>8</v>
      </c>
      <c r="AB38" s="57"/>
    </row>
    <row r="39" spans="2:28" x14ac:dyDescent="0.4">
      <c r="B39" s="50">
        <v>34</v>
      </c>
      <c r="C39" s="59" t="s">
        <v>70</v>
      </c>
      <c r="D39" s="52"/>
      <c r="E39" s="50" t="s">
        <v>16</v>
      </c>
      <c r="F39" s="53"/>
      <c r="G39" s="50" t="s">
        <v>17</v>
      </c>
      <c r="H39" s="53"/>
      <c r="I39" s="54" t="s">
        <v>36</v>
      </c>
      <c r="J39" s="53">
        <v>0</v>
      </c>
      <c r="K39" s="55" t="s">
        <v>2</v>
      </c>
      <c r="L39" s="56" t="str">
        <f t="shared" ref="L39:L40" si="8">IF(OR(F39="",H39=""),"",(H39+IF(F39&gt;H39,1,0)-F39-J39)*24)</f>
        <v/>
      </c>
      <c r="N39" s="194">
        <f t="shared" ref="N39:N46" si="9">$N$6</f>
        <v>0.29166666666666669</v>
      </c>
      <c r="O39" s="45" t="s">
        <v>17</v>
      </c>
      <c r="P39" s="194">
        <f t="shared" ref="P39:P46" si="10">$P$6</f>
        <v>0.83333333333333337</v>
      </c>
      <c r="R39" s="192" t="str">
        <f t="shared" ref="R39:R47" si="11">IF(F39="","",IF(F39&lt;N39,N39,IF(F39&gt;=P39,"",F39)))</f>
        <v/>
      </c>
      <c r="S39" s="45" t="s">
        <v>17</v>
      </c>
      <c r="T39" s="192" t="str">
        <f t="shared" ref="T39:T47" si="12">IF(H39="","",IF(H39&gt;F39,IF(H39&lt;P39,H39,P39),P39))</f>
        <v/>
      </c>
      <c r="U39" s="280" t="s">
        <v>36</v>
      </c>
      <c r="V39" s="53">
        <v>0</v>
      </c>
      <c r="W39" s="46" t="s">
        <v>2</v>
      </c>
      <c r="X39" s="56" t="str">
        <f t="shared" ref="X39:X40" si="13">IF(R39="","",IF((T39+IF(R39&gt;T39,1,0)-R39-V39)*24=0,"",(T39+IF(R39&gt;T39,1,0)-R39-V39)*24))</f>
        <v/>
      </c>
      <c r="Z39" s="56" t="str">
        <f t="shared" ref="Z39:Z40" si="14">IF(X39="",L39,IF(OR(L39-X39=0,L39-X39&lt;0),"-",L39-X39))</f>
        <v/>
      </c>
      <c r="AB39" s="57"/>
    </row>
    <row r="40" spans="2:28" x14ac:dyDescent="0.4">
      <c r="B40" s="50"/>
      <c r="C40" s="60" t="s">
        <v>35</v>
      </c>
      <c r="D40" s="52"/>
      <c r="E40" s="50" t="s">
        <v>16</v>
      </c>
      <c r="F40" s="53"/>
      <c r="G40" s="50" t="s">
        <v>17</v>
      </c>
      <c r="H40" s="53"/>
      <c r="I40" s="54" t="s">
        <v>36</v>
      </c>
      <c r="J40" s="53">
        <v>0</v>
      </c>
      <c r="K40" s="55" t="s">
        <v>2</v>
      </c>
      <c r="L40" s="56" t="str">
        <f t="shared" si="8"/>
        <v/>
      </c>
      <c r="N40" s="194">
        <f t="shared" si="9"/>
        <v>0.29166666666666669</v>
      </c>
      <c r="O40" s="45" t="s">
        <v>17</v>
      </c>
      <c r="P40" s="194">
        <f t="shared" si="10"/>
        <v>0.83333333333333337</v>
      </c>
      <c r="R40" s="192" t="str">
        <f t="shared" si="11"/>
        <v/>
      </c>
      <c r="S40" s="45" t="s">
        <v>17</v>
      </c>
      <c r="T40" s="192" t="str">
        <f t="shared" si="12"/>
        <v/>
      </c>
      <c r="U40" s="280" t="s">
        <v>36</v>
      </c>
      <c r="V40" s="53">
        <v>0</v>
      </c>
      <c r="W40" s="46" t="s">
        <v>2</v>
      </c>
      <c r="X40" s="56" t="str">
        <f t="shared" si="13"/>
        <v/>
      </c>
      <c r="Z40" s="56" t="str">
        <f t="shared" si="14"/>
        <v/>
      </c>
      <c r="AB40" s="57"/>
    </row>
    <row r="41" spans="2:28" x14ac:dyDescent="0.4">
      <c r="B41" s="50"/>
      <c r="C41" s="61" t="s">
        <v>35</v>
      </c>
      <c r="D41" s="52" t="str">
        <f>C39</f>
        <v>ag</v>
      </c>
      <c r="E41" s="50" t="s">
        <v>16</v>
      </c>
      <c r="F41" s="53" t="s">
        <v>35</v>
      </c>
      <c r="G41" s="50" t="s">
        <v>17</v>
      </c>
      <c r="H41" s="53" t="s">
        <v>35</v>
      </c>
      <c r="I41" s="54" t="s">
        <v>36</v>
      </c>
      <c r="J41" s="53" t="s">
        <v>35</v>
      </c>
      <c r="K41" s="55" t="s">
        <v>2</v>
      </c>
      <c r="L41" s="56" t="str">
        <f>IF(OR(L39="",L40=""),"",L39+L40)</f>
        <v/>
      </c>
      <c r="N41" s="194" t="s">
        <v>35</v>
      </c>
      <c r="O41" s="45" t="s">
        <v>17</v>
      </c>
      <c r="P41" s="194" t="s">
        <v>35</v>
      </c>
      <c r="R41" s="192" t="str">
        <f t="shared" si="11"/>
        <v/>
      </c>
      <c r="S41" s="45" t="s">
        <v>17</v>
      </c>
      <c r="T41" s="192" t="str">
        <f t="shared" si="12"/>
        <v>-</v>
      </c>
      <c r="U41" s="280" t="s">
        <v>36</v>
      </c>
      <c r="V41" s="53" t="s">
        <v>222</v>
      </c>
      <c r="W41" s="46" t="s">
        <v>2</v>
      </c>
      <c r="X41" s="56" t="str">
        <f>IF(OR(X39="",X40=""),"",X39+X40)</f>
        <v/>
      </c>
      <c r="Z41" s="56" t="str">
        <f>IF(X41="",L41,IF(OR(L41-X41=0,L41-X41&lt;0),"-",L41-X41))</f>
        <v/>
      </c>
      <c r="AB41" s="57" t="s">
        <v>95</v>
      </c>
    </row>
    <row r="42" spans="2:28" x14ac:dyDescent="0.4">
      <c r="B42" s="50"/>
      <c r="C42" s="59" t="s">
        <v>96</v>
      </c>
      <c r="D42" s="52"/>
      <c r="E42" s="50" t="s">
        <v>16</v>
      </c>
      <c r="F42" s="53"/>
      <c r="G42" s="50" t="s">
        <v>17</v>
      </c>
      <c r="H42" s="53"/>
      <c r="I42" s="54" t="s">
        <v>36</v>
      </c>
      <c r="J42" s="53">
        <v>0</v>
      </c>
      <c r="K42" s="55" t="s">
        <v>2</v>
      </c>
      <c r="L42" s="56" t="str">
        <f t="shared" ref="L42:L43" si="15">IF(OR(F42="",H42=""),"",(H42+IF(F42&gt;H42,1,0)-F42-J42)*24)</f>
        <v/>
      </c>
      <c r="N42" s="194">
        <f t="shared" si="9"/>
        <v>0.29166666666666669</v>
      </c>
      <c r="O42" s="45" t="s">
        <v>17</v>
      </c>
      <c r="P42" s="194">
        <f t="shared" si="10"/>
        <v>0.83333333333333337</v>
      </c>
      <c r="R42" s="192" t="str">
        <f t="shared" si="11"/>
        <v/>
      </c>
      <c r="S42" s="45" t="s">
        <v>17</v>
      </c>
      <c r="T42" s="192" t="str">
        <f t="shared" si="12"/>
        <v/>
      </c>
      <c r="U42" s="280" t="s">
        <v>36</v>
      </c>
      <c r="V42" s="53">
        <v>0</v>
      </c>
      <c r="W42" s="46" t="s">
        <v>2</v>
      </c>
      <c r="X42" s="56" t="str">
        <f t="shared" ref="X42:X43" si="16">IF(R42="","",IF((T42+IF(R42&gt;T42,1,0)-R42-V42)*24=0,"",(T42+IF(R42&gt;T42,1,0)-R42-V42)*24))</f>
        <v/>
      </c>
      <c r="Z42" s="56" t="str">
        <f t="shared" ref="Z42:Z43" si="17">IF(X42="",L42,IF(OR(L42-X42=0,L42-X42&lt;0),"-",L42-X42))</f>
        <v/>
      </c>
      <c r="AB42" s="57"/>
    </row>
    <row r="43" spans="2:28" x14ac:dyDescent="0.4">
      <c r="B43" s="50">
        <v>35</v>
      </c>
      <c r="C43" s="60" t="s">
        <v>35</v>
      </c>
      <c r="D43" s="52"/>
      <c r="E43" s="50" t="s">
        <v>16</v>
      </c>
      <c r="F43" s="53"/>
      <c r="G43" s="50" t="s">
        <v>17</v>
      </c>
      <c r="H43" s="53"/>
      <c r="I43" s="54" t="s">
        <v>36</v>
      </c>
      <c r="J43" s="53">
        <v>0</v>
      </c>
      <c r="K43" s="55" t="s">
        <v>2</v>
      </c>
      <c r="L43" s="56" t="str">
        <f t="shared" si="15"/>
        <v/>
      </c>
      <c r="N43" s="194">
        <f t="shared" si="9"/>
        <v>0.29166666666666669</v>
      </c>
      <c r="O43" s="45" t="s">
        <v>17</v>
      </c>
      <c r="P43" s="194">
        <f t="shared" si="10"/>
        <v>0.83333333333333337</v>
      </c>
      <c r="R43" s="192" t="str">
        <f t="shared" si="11"/>
        <v/>
      </c>
      <c r="S43" s="45" t="s">
        <v>17</v>
      </c>
      <c r="T43" s="192" t="str">
        <f t="shared" si="12"/>
        <v/>
      </c>
      <c r="U43" s="280" t="s">
        <v>36</v>
      </c>
      <c r="V43" s="53">
        <v>0</v>
      </c>
      <c r="W43" s="46" t="s">
        <v>2</v>
      </c>
      <c r="X43" s="56" t="str">
        <f t="shared" si="16"/>
        <v/>
      </c>
      <c r="Z43" s="56" t="str">
        <f t="shared" si="17"/>
        <v/>
      </c>
      <c r="AB43" s="57"/>
    </row>
    <row r="44" spans="2:28" x14ac:dyDescent="0.4">
      <c r="B44" s="50"/>
      <c r="C44" s="61" t="s">
        <v>35</v>
      </c>
      <c r="D44" s="52" t="str">
        <f>C42</f>
        <v>ah</v>
      </c>
      <c r="E44" s="50" t="s">
        <v>16</v>
      </c>
      <c r="F44" s="53" t="s">
        <v>35</v>
      </c>
      <c r="G44" s="50" t="s">
        <v>17</v>
      </c>
      <c r="H44" s="53" t="s">
        <v>35</v>
      </c>
      <c r="I44" s="54" t="s">
        <v>36</v>
      </c>
      <c r="J44" s="53" t="s">
        <v>35</v>
      </c>
      <c r="K44" s="55" t="s">
        <v>2</v>
      </c>
      <c r="L44" s="56" t="str">
        <f>IF(OR(L42="",L43=""),"",L42+L43)</f>
        <v/>
      </c>
      <c r="N44" s="194" t="s">
        <v>35</v>
      </c>
      <c r="O44" s="45" t="s">
        <v>17</v>
      </c>
      <c r="P44" s="194" t="s">
        <v>35</v>
      </c>
      <c r="R44" s="192" t="str">
        <f t="shared" si="11"/>
        <v/>
      </c>
      <c r="S44" s="45" t="s">
        <v>17</v>
      </c>
      <c r="T44" s="192" t="str">
        <f t="shared" si="12"/>
        <v>-</v>
      </c>
      <c r="U44" s="280" t="s">
        <v>36</v>
      </c>
      <c r="V44" s="53" t="s">
        <v>222</v>
      </c>
      <c r="W44" s="46" t="s">
        <v>2</v>
      </c>
      <c r="X44" s="56" t="str">
        <f>IF(OR(X42="",X43=""),"",X42+X43)</f>
        <v/>
      </c>
      <c r="Z44" s="56" t="str">
        <f>IF(X44="",L44,IF(OR(L44-X44=0,L44-X44&lt;0),"-",L44-X44))</f>
        <v/>
      </c>
      <c r="AB44" s="57" t="s">
        <v>97</v>
      </c>
    </row>
    <row r="45" spans="2:28" x14ac:dyDescent="0.4">
      <c r="B45" s="50"/>
      <c r="C45" s="59" t="s">
        <v>98</v>
      </c>
      <c r="D45" s="52"/>
      <c r="E45" s="50" t="s">
        <v>16</v>
      </c>
      <c r="F45" s="53"/>
      <c r="G45" s="50" t="s">
        <v>17</v>
      </c>
      <c r="H45" s="53"/>
      <c r="I45" s="54" t="s">
        <v>36</v>
      </c>
      <c r="J45" s="53">
        <v>0</v>
      </c>
      <c r="K45" s="55" t="s">
        <v>2</v>
      </c>
      <c r="L45" s="56" t="str">
        <f t="shared" ref="L45:L46" si="18">IF(OR(F45="",H45=""),"",(H45+IF(F45&gt;H45,1,0)-F45-J45)*24)</f>
        <v/>
      </c>
      <c r="N45" s="194">
        <f t="shared" si="9"/>
        <v>0.29166666666666669</v>
      </c>
      <c r="O45" s="45" t="s">
        <v>17</v>
      </c>
      <c r="P45" s="194">
        <f t="shared" si="10"/>
        <v>0.83333333333333337</v>
      </c>
      <c r="R45" s="192" t="str">
        <f t="shared" si="11"/>
        <v/>
      </c>
      <c r="S45" s="45" t="s">
        <v>17</v>
      </c>
      <c r="T45" s="192" t="str">
        <f t="shared" si="12"/>
        <v/>
      </c>
      <c r="U45" s="280" t="s">
        <v>36</v>
      </c>
      <c r="V45" s="53">
        <v>0</v>
      </c>
      <c r="W45" s="46" t="s">
        <v>2</v>
      </c>
      <c r="X45" s="56" t="str">
        <f t="shared" ref="X45:X46" si="19">IF(R45="","",IF((T45+IF(R45&gt;T45,1,0)-R45-V45)*24=0,"",(T45+IF(R45&gt;T45,1,0)-R45-V45)*24))</f>
        <v/>
      </c>
      <c r="Z45" s="56" t="str">
        <f t="shared" ref="Z45:Z46" si="20">IF(X45="",L45,IF(OR(L45-X45=0,L45-X45&lt;0),"-",L45-X45))</f>
        <v/>
      </c>
      <c r="AB45" s="57"/>
    </row>
    <row r="46" spans="2:28" x14ac:dyDescent="0.4">
      <c r="B46" s="50">
        <v>36</v>
      </c>
      <c r="C46" s="60" t="s">
        <v>35</v>
      </c>
      <c r="D46" s="52"/>
      <c r="E46" s="50" t="s">
        <v>16</v>
      </c>
      <c r="F46" s="53"/>
      <c r="G46" s="50" t="s">
        <v>17</v>
      </c>
      <c r="H46" s="53"/>
      <c r="I46" s="54" t="s">
        <v>36</v>
      </c>
      <c r="J46" s="53">
        <v>0</v>
      </c>
      <c r="K46" s="55" t="s">
        <v>2</v>
      </c>
      <c r="L46" s="56" t="str">
        <f t="shared" si="18"/>
        <v/>
      </c>
      <c r="N46" s="194">
        <f t="shared" si="9"/>
        <v>0.29166666666666669</v>
      </c>
      <c r="O46" s="45" t="s">
        <v>17</v>
      </c>
      <c r="P46" s="194">
        <f t="shared" si="10"/>
        <v>0.83333333333333337</v>
      </c>
      <c r="R46" s="192" t="str">
        <f t="shared" si="11"/>
        <v/>
      </c>
      <c r="S46" s="45" t="s">
        <v>17</v>
      </c>
      <c r="T46" s="192" t="str">
        <f t="shared" si="12"/>
        <v/>
      </c>
      <c r="U46" s="280" t="s">
        <v>36</v>
      </c>
      <c r="V46" s="53">
        <v>0</v>
      </c>
      <c r="W46" s="46" t="s">
        <v>2</v>
      </c>
      <c r="X46" s="56" t="str">
        <f t="shared" si="19"/>
        <v/>
      </c>
      <c r="Z46" s="56" t="str">
        <f t="shared" si="20"/>
        <v/>
      </c>
      <c r="AB46" s="57"/>
    </row>
    <row r="47" spans="2:28" x14ac:dyDescent="0.4">
      <c r="B47" s="50"/>
      <c r="C47" s="61" t="s">
        <v>35</v>
      </c>
      <c r="D47" s="52" t="str">
        <f>C45</f>
        <v>ai</v>
      </c>
      <c r="E47" s="50" t="s">
        <v>16</v>
      </c>
      <c r="F47" s="53" t="s">
        <v>35</v>
      </c>
      <c r="G47" s="50" t="s">
        <v>17</v>
      </c>
      <c r="H47" s="53" t="s">
        <v>35</v>
      </c>
      <c r="I47" s="54" t="s">
        <v>36</v>
      </c>
      <c r="J47" s="53" t="s">
        <v>35</v>
      </c>
      <c r="K47" s="55" t="s">
        <v>2</v>
      </c>
      <c r="L47" s="56" t="str">
        <f>IF(OR(L45="",L46=""),"",L45+L46)</f>
        <v/>
      </c>
      <c r="N47" s="194" t="s">
        <v>35</v>
      </c>
      <c r="O47" s="45" t="s">
        <v>17</v>
      </c>
      <c r="P47" s="194" t="s">
        <v>35</v>
      </c>
      <c r="R47" s="192" t="str">
        <f t="shared" si="11"/>
        <v/>
      </c>
      <c r="S47" s="45" t="s">
        <v>17</v>
      </c>
      <c r="T47" s="192" t="str">
        <f t="shared" si="12"/>
        <v>-</v>
      </c>
      <c r="U47" s="280" t="s">
        <v>36</v>
      </c>
      <c r="V47" s="53" t="s">
        <v>222</v>
      </c>
      <c r="W47" s="46" t="s">
        <v>2</v>
      </c>
      <c r="X47" s="56" t="str">
        <f>IF(OR(X45="",X46=""),"",X45+X46)</f>
        <v/>
      </c>
      <c r="Z47" s="56" t="str">
        <f>IF(X47="",L47,IF(OR(L47-X47=0,L47-X47&lt;0),"-",L47-X47))</f>
        <v/>
      </c>
      <c r="AB47" s="57" t="s">
        <v>97</v>
      </c>
    </row>
    <row r="49" spans="3:4" x14ac:dyDescent="0.4">
      <c r="C49" s="47" t="s">
        <v>99</v>
      </c>
      <c r="D49" s="47"/>
    </row>
    <row r="50" spans="3:4" x14ac:dyDescent="0.4">
      <c r="C50" s="47" t="s">
        <v>100</v>
      </c>
      <c r="D50" s="47"/>
    </row>
    <row r="51" spans="3:4" x14ac:dyDescent="0.4">
      <c r="C51" s="47" t="s">
        <v>101</v>
      </c>
      <c r="D51" s="47"/>
    </row>
    <row r="52" spans="3:4" x14ac:dyDescent="0.4">
      <c r="C52" s="47" t="s">
        <v>102</v>
      </c>
      <c r="D52" s="47"/>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3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EA61-5751-43FE-86DF-3B9258BBE350}">
  <sheetPr>
    <pageSetUpPr fitToPage="1"/>
  </sheetPr>
  <dimension ref="B1:BS113"/>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71</v>
      </c>
      <c r="D1" s="27"/>
      <c r="E1" s="27"/>
      <c r="F1" s="27"/>
    </row>
    <row r="2" spans="2:11" s="17" customFormat="1" ht="20.25" customHeight="1" x14ac:dyDescent="0.4">
      <c r="B2" s="28" t="s">
        <v>223</v>
      </c>
      <c r="C2" s="28"/>
      <c r="D2" s="27"/>
      <c r="E2" s="27"/>
      <c r="F2" s="27"/>
    </row>
    <row r="3" spans="2:11" s="17" customFormat="1" ht="20.25" customHeight="1" x14ac:dyDescent="0.4">
      <c r="B3" s="28"/>
      <c r="C3" s="28"/>
      <c r="D3" s="27"/>
      <c r="E3" s="27"/>
      <c r="F3" s="27"/>
    </row>
    <row r="4" spans="2:11" s="17" customFormat="1" ht="20.25" customHeight="1" x14ac:dyDescent="0.4">
      <c r="B4" s="42"/>
      <c r="C4" s="27" t="s">
        <v>89</v>
      </c>
      <c r="D4" s="27"/>
      <c r="F4" s="421" t="s">
        <v>90</v>
      </c>
      <c r="G4" s="421"/>
      <c r="H4" s="421"/>
      <c r="I4" s="421"/>
      <c r="J4" s="421"/>
      <c r="K4" s="421"/>
    </row>
    <row r="5" spans="2:11" s="17" customFormat="1" ht="20.25" customHeight="1" x14ac:dyDescent="0.4">
      <c r="B5" s="43"/>
      <c r="C5" s="27" t="s">
        <v>91</v>
      </c>
      <c r="D5" s="27"/>
      <c r="F5" s="421"/>
      <c r="G5" s="421"/>
      <c r="H5" s="421"/>
      <c r="I5" s="421"/>
      <c r="J5" s="421"/>
      <c r="K5" s="421"/>
    </row>
    <row r="6" spans="2:11" s="17" customFormat="1" ht="20.25" customHeight="1" x14ac:dyDescent="0.4">
      <c r="B6" s="30" t="s">
        <v>84</v>
      </c>
      <c r="C6" s="27"/>
      <c r="D6" s="27"/>
      <c r="E6" s="29"/>
      <c r="F6" s="27"/>
    </row>
    <row r="7" spans="2:11" s="17" customFormat="1" ht="20.25" customHeight="1" x14ac:dyDescent="0.4">
      <c r="B7" s="28"/>
      <c r="C7" s="28"/>
      <c r="D7" s="27"/>
      <c r="E7" s="29"/>
      <c r="F7" s="27"/>
    </row>
    <row r="8" spans="2:11" s="17" customFormat="1" ht="20.25" customHeight="1" x14ac:dyDescent="0.4">
      <c r="B8" s="27" t="s">
        <v>72</v>
      </c>
      <c r="C8" s="28"/>
      <c r="D8" s="27"/>
      <c r="E8" s="29"/>
      <c r="F8" s="27"/>
    </row>
    <row r="9" spans="2:11" s="17" customFormat="1" ht="20.25" customHeight="1" x14ac:dyDescent="0.4">
      <c r="B9" s="28"/>
      <c r="C9" s="28"/>
      <c r="D9" s="27"/>
      <c r="E9" s="27"/>
      <c r="F9" s="27"/>
    </row>
    <row r="10" spans="2:11" s="17" customFormat="1" ht="20.25" customHeight="1" x14ac:dyDescent="0.4">
      <c r="B10" s="27" t="s">
        <v>107</v>
      </c>
      <c r="C10" s="28"/>
      <c r="D10" s="27"/>
      <c r="E10" s="27"/>
      <c r="F10" s="27"/>
    </row>
    <row r="11" spans="2:11" s="17" customFormat="1" ht="20.25" customHeight="1" x14ac:dyDescent="0.4">
      <c r="B11" s="27"/>
      <c r="C11" s="28"/>
      <c r="D11" s="27"/>
      <c r="E11" s="27"/>
      <c r="F11" s="27"/>
    </row>
    <row r="12" spans="2:11" s="17" customFormat="1" ht="20.25" customHeight="1" x14ac:dyDescent="0.4">
      <c r="B12" s="27" t="s">
        <v>112</v>
      </c>
      <c r="C12" s="28"/>
      <c r="D12" s="27"/>
    </row>
    <row r="13" spans="2:11" s="17" customFormat="1" ht="20.25" customHeight="1" x14ac:dyDescent="0.4">
      <c r="B13" s="27"/>
      <c r="C13" s="28"/>
      <c r="D13" s="27"/>
    </row>
    <row r="14" spans="2:11" s="17" customFormat="1" ht="20.25" customHeight="1" x14ac:dyDescent="0.4">
      <c r="B14" s="27" t="s">
        <v>108</v>
      </c>
      <c r="C14" s="28"/>
      <c r="D14" s="27"/>
    </row>
    <row r="15" spans="2:11" s="17" customFormat="1" ht="20.25" customHeight="1" x14ac:dyDescent="0.4">
      <c r="B15" s="27"/>
      <c r="C15" s="28"/>
      <c r="D15" s="27"/>
    </row>
    <row r="16" spans="2:11" s="17" customFormat="1" ht="20.25" customHeight="1" x14ac:dyDescent="0.4">
      <c r="B16" s="27" t="s">
        <v>224</v>
      </c>
      <c r="C16" s="28"/>
      <c r="D16" s="27"/>
    </row>
    <row r="17" spans="2:25" s="17" customFormat="1" ht="20.25" customHeight="1" x14ac:dyDescent="0.4">
      <c r="B17" s="27" t="s">
        <v>225</v>
      </c>
      <c r="C17" s="28"/>
      <c r="D17" s="27"/>
    </row>
    <row r="18" spans="2:25" s="17" customFormat="1" ht="20.25" customHeight="1" x14ac:dyDescent="0.4">
      <c r="B18" s="27"/>
      <c r="C18" s="28"/>
      <c r="D18" s="27"/>
    </row>
    <row r="19" spans="2:25" s="17" customFormat="1" ht="20.25" customHeight="1" x14ac:dyDescent="0.4">
      <c r="B19" s="27" t="s">
        <v>226</v>
      </c>
      <c r="C19" s="28"/>
      <c r="D19" s="27"/>
    </row>
    <row r="20" spans="2:25" s="17" customFormat="1" ht="20.25" customHeight="1" x14ac:dyDescent="0.4">
      <c r="B20" s="27"/>
      <c r="C20" s="28"/>
      <c r="D20" s="27"/>
    </row>
    <row r="21" spans="2:25" s="17" customFormat="1" ht="17.25" customHeight="1" x14ac:dyDescent="0.4">
      <c r="B21" s="27" t="s">
        <v>227</v>
      </c>
      <c r="C21" s="27"/>
      <c r="D21" s="27"/>
    </row>
    <row r="22" spans="2:25" s="17" customFormat="1" ht="17.25" customHeight="1" x14ac:dyDescent="0.4">
      <c r="B22" s="27" t="s">
        <v>177</v>
      </c>
      <c r="C22" s="27"/>
      <c r="D22" s="27"/>
    </row>
    <row r="23" spans="2:25" s="17" customFormat="1" ht="17.25" customHeight="1" x14ac:dyDescent="0.4">
      <c r="B23" s="27"/>
      <c r="C23" s="27"/>
      <c r="D23" s="27"/>
    </row>
    <row r="24" spans="2:25" s="17" customFormat="1" ht="17.25" customHeight="1" x14ac:dyDescent="0.4">
      <c r="B24" s="27"/>
      <c r="C24" s="18" t="s">
        <v>19</v>
      </c>
      <c r="D24" s="18" t="s">
        <v>3</v>
      </c>
    </row>
    <row r="25" spans="2:25" s="17" customFormat="1" ht="17.25" customHeight="1" x14ac:dyDescent="0.4">
      <c r="B25" s="27"/>
      <c r="C25" s="18">
        <v>1</v>
      </c>
      <c r="D25" s="31" t="s">
        <v>69</v>
      </c>
    </row>
    <row r="26" spans="2:25" s="17" customFormat="1" ht="17.25" customHeight="1" x14ac:dyDescent="0.4">
      <c r="B26" s="27"/>
      <c r="C26" s="18">
        <v>2</v>
      </c>
      <c r="D26" s="31" t="s">
        <v>211</v>
      </c>
      <c r="E26" s="17" t="s">
        <v>228</v>
      </c>
    </row>
    <row r="27" spans="2:25" s="17" customFormat="1" ht="17.25" customHeight="1" x14ac:dyDescent="0.4">
      <c r="B27" s="27"/>
      <c r="C27" s="18">
        <v>3</v>
      </c>
      <c r="D27" s="31" t="s">
        <v>210</v>
      </c>
    </row>
    <row r="28" spans="2:25" s="17" customFormat="1" ht="17.25" customHeight="1" x14ac:dyDescent="0.4">
      <c r="B28" s="27"/>
      <c r="C28" s="18">
        <v>4</v>
      </c>
      <c r="D28" s="31" t="s">
        <v>229</v>
      </c>
      <c r="E28" s="17" t="s">
        <v>230</v>
      </c>
    </row>
    <row r="29" spans="2:25" s="17" customFormat="1" ht="17.25" customHeight="1" x14ac:dyDescent="0.4">
      <c r="B29" s="27"/>
      <c r="C29" s="29"/>
      <c r="D29" s="27"/>
    </row>
    <row r="30" spans="2:25" s="17" customFormat="1" ht="17.25" customHeight="1" x14ac:dyDescent="0.4">
      <c r="B30" s="27" t="s">
        <v>178</v>
      </c>
      <c r="C30" s="27"/>
      <c r="D30" s="27"/>
    </row>
    <row r="31" spans="2:25" s="17" customFormat="1" ht="17.25" customHeight="1" x14ac:dyDescent="0.4">
      <c r="B31" s="27" t="s">
        <v>73</v>
      </c>
      <c r="C31" s="27"/>
      <c r="D31" s="27"/>
    </row>
    <row r="32" spans="2:25" s="17" customFormat="1" ht="17.25" customHeight="1" x14ac:dyDescent="0.4">
      <c r="B32" s="27"/>
      <c r="C32" s="27"/>
      <c r="D32" s="27"/>
      <c r="G32" s="32"/>
      <c r="H32" s="32"/>
      <c r="J32" s="32"/>
      <c r="K32" s="32"/>
      <c r="L32" s="32"/>
      <c r="M32" s="32"/>
      <c r="N32" s="32"/>
      <c r="O32" s="32"/>
      <c r="R32" s="32"/>
      <c r="S32" s="32"/>
      <c r="T32" s="32"/>
      <c r="W32" s="32"/>
      <c r="X32" s="32"/>
      <c r="Y32" s="32"/>
    </row>
    <row r="33" spans="2:51" s="17" customFormat="1" ht="17.25" customHeight="1" x14ac:dyDescent="0.4">
      <c r="B33" s="27"/>
      <c r="C33" s="18" t="s">
        <v>4</v>
      </c>
      <c r="D33" s="18" t="s">
        <v>5</v>
      </c>
      <c r="G33" s="32"/>
      <c r="H33" s="32"/>
      <c r="J33" s="32"/>
      <c r="K33" s="32"/>
      <c r="L33" s="32"/>
      <c r="M33" s="32"/>
      <c r="N33" s="32"/>
      <c r="O33" s="32"/>
      <c r="R33" s="32"/>
      <c r="S33" s="32"/>
      <c r="T33" s="32"/>
      <c r="W33" s="32"/>
      <c r="X33" s="32"/>
      <c r="Y33" s="32"/>
    </row>
    <row r="34" spans="2:51" s="17" customFormat="1" ht="17.25" customHeight="1" x14ac:dyDescent="0.4">
      <c r="B34" s="27"/>
      <c r="C34" s="18" t="s">
        <v>6</v>
      </c>
      <c r="D34" s="31" t="s">
        <v>74</v>
      </c>
      <c r="G34" s="32"/>
      <c r="H34" s="32"/>
      <c r="J34" s="32"/>
      <c r="K34" s="32"/>
      <c r="L34" s="32"/>
      <c r="M34" s="32"/>
      <c r="N34" s="32"/>
      <c r="O34" s="32"/>
      <c r="R34" s="32"/>
      <c r="S34" s="32"/>
      <c r="T34" s="32"/>
      <c r="W34" s="32"/>
      <c r="X34" s="32"/>
      <c r="Y34" s="32"/>
    </row>
    <row r="35" spans="2:51" s="17" customFormat="1" ht="17.25" customHeight="1" x14ac:dyDescent="0.4">
      <c r="B35" s="27"/>
      <c r="C35" s="18" t="s">
        <v>7</v>
      </c>
      <c r="D35" s="31" t="s">
        <v>75</v>
      </c>
      <c r="G35" s="32"/>
      <c r="H35" s="32"/>
      <c r="J35" s="32"/>
      <c r="K35" s="32"/>
      <c r="L35" s="32"/>
      <c r="M35" s="32"/>
      <c r="N35" s="32"/>
      <c r="O35" s="32"/>
      <c r="R35" s="32"/>
      <c r="S35" s="32"/>
      <c r="T35" s="32"/>
      <c r="W35" s="32"/>
      <c r="X35" s="32"/>
      <c r="Y35" s="32"/>
    </row>
    <row r="36" spans="2:51" s="17" customFormat="1" ht="17.25" customHeight="1" x14ac:dyDescent="0.4">
      <c r="B36" s="27"/>
      <c r="C36" s="18" t="s">
        <v>8</v>
      </c>
      <c r="D36" s="31" t="s">
        <v>76</v>
      </c>
      <c r="G36" s="32"/>
      <c r="H36" s="32"/>
      <c r="J36" s="32"/>
      <c r="K36" s="32"/>
      <c r="L36" s="32"/>
      <c r="M36" s="32"/>
      <c r="N36" s="32"/>
      <c r="O36" s="32"/>
      <c r="R36" s="32"/>
      <c r="S36" s="32"/>
      <c r="T36" s="32"/>
      <c r="W36" s="32"/>
      <c r="X36" s="32"/>
      <c r="Y36" s="32"/>
    </row>
    <row r="37" spans="2:51" s="17" customFormat="1" ht="17.25" customHeight="1" x14ac:dyDescent="0.4">
      <c r="B37" s="27"/>
      <c r="C37" s="18" t="s">
        <v>9</v>
      </c>
      <c r="D37" s="31" t="s">
        <v>85</v>
      </c>
      <c r="G37" s="32"/>
      <c r="H37" s="32"/>
      <c r="J37" s="32"/>
      <c r="K37" s="32"/>
      <c r="L37" s="32"/>
      <c r="M37" s="32"/>
      <c r="N37" s="32"/>
      <c r="O37" s="32"/>
      <c r="R37" s="32"/>
      <c r="S37" s="32"/>
      <c r="T37" s="32"/>
      <c r="W37" s="32"/>
      <c r="X37" s="32"/>
      <c r="Y37" s="32"/>
    </row>
    <row r="38" spans="2:51" s="17" customFormat="1" ht="17.25" customHeight="1" x14ac:dyDescent="0.4">
      <c r="B38" s="27"/>
      <c r="C38" s="27"/>
      <c r="D38" s="27"/>
      <c r="G38" s="32"/>
      <c r="H38" s="32"/>
      <c r="J38" s="32"/>
      <c r="K38" s="32"/>
      <c r="L38" s="32"/>
      <c r="M38" s="32"/>
      <c r="N38" s="32"/>
      <c r="O38" s="32"/>
      <c r="R38" s="32"/>
      <c r="S38" s="32"/>
      <c r="T38" s="32"/>
      <c r="W38" s="32"/>
      <c r="X38" s="32"/>
      <c r="Y38" s="32"/>
    </row>
    <row r="39" spans="2:51" s="17" customFormat="1" ht="17.25" customHeight="1" x14ac:dyDescent="0.4">
      <c r="B39" s="27"/>
      <c r="C39" s="33" t="s">
        <v>10</v>
      </c>
      <c r="D39" s="27"/>
      <c r="G39" s="32"/>
      <c r="H39" s="32"/>
      <c r="J39" s="32"/>
      <c r="K39" s="32"/>
      <c r="L39" s="32"/>
      <c r="M39" s="32"/>
      <c r="N39" s="32"/>
      <c r="O39" s="32"/>
      <c r="R39" s="32"/>
      <c r="S39" s="32"/>
      <c r="T39" s="32"/>
      <c r="W39" s="32"/>
      <c r="X39" s="32"/>
      <c r="Y39" s="32"/>
    </row>
    <row r="40" spans="2:51" s="17" customFormat="1" ht="17.25" customHeight="1" x14ac:dyDescent="0.4">
      <c r="C40" s="27" t="s">
        <v>77</v>
      </c>
      <c r="F40" s="33"/>
      <c r="G40" s="32"/>
      <c r="H40" s="32"/>
      <c r="J40" s="32"/>
      <c r="K40" s="32"/>
      <c r="L40" s="32"/>
      <c r="M40" s="32"/>
      <c r="N40" s="32"/>
      <c r="O40" s="32"/>
      <c r="R40" s="32"/>
      <c r="S40" s="32"/>
      <c r="T40" s="32"/>
      <c r="W40" s="32"/>
      <c r="X40" s="32"/>
      <c r="Y40" s="32"/>
    </row>
    <row r="41" spans="2:51" s="17" customFormat="1" ht="17.25" customHeight="1" x14ac:dyDescent="0.4">
      <c r="C41" s="27" t="s">
        <v>86</v>
      </c>
      <c r="F41" s="27"/>
      <c r="G41" s="32"/>
      <c r="H41" s="32"/>
      <c r="J41" s="32"/>
      <c r="K41" s="32"/>
      <c r="L41" s="32"/>
      <c r="M41" s="32"/>
      <c r="N41" s="32"/>
      <c r="O41" s="32"/>
      <c r="R41" s="32"/>
      <c r="S41" s="32"/>
      <c r="T41" s="32"/>
      <c r="W41" s="32"/>
      <c r="X41" s="32"/>
      <c r="Y41" s="32"/>
    </row>
    <row r="42" spans="2:51" s="17" customFormat="1" ht="17.25" customHeight="1" x14ac:dyDescent="0.4">
      <c r="B42" s="27"/>
      <c r="C42" s="27"/>
      <c r="D42" s="27"/>
      <c r="E42" s="33"/>
      <c r="F42" s="32"/>
      <c r="G42" s="32"/>
      <c r="H42" s="32"/>
      <c r="J42" s="32"/>
      <c r="K42" s="32"/>
      <c r="L42" s="32"/>
      <c r="M42" s="32"/>
      <c r="N42" s="32"/>
      <c r="O42" s="32"/>
      <c r="R42" s="32"/>
      <c r="S42" s="32"/>
      <c r="T42" s="32"/>
      <c r="W42" s="32"/>
      <c r="X42" s="32"/>
      <c r="Y42" s="32"/>
    </row>
    <row r="43" spans="2:51" s="17" customFormat="1" ht="17.25" customHeight="1" x14ac:dyDescent="0.4">
      <c r="B43" s="27" t="s">
        <v>231</v>
      </c>
      <c r="C43" s="27"/>
      <c r="D43" s="27"/>
    </row>
    <row r="44" spans="2:51" s="17" customFormat="1" ht="17.25" customHeight="1" x14ac:dyDescent="0.4">
      <c r="B44" s="27" t="s">
        <v>180</v>
      </c>
      <c r="C44" s="27"/>
      <c r="D44" s="27"/>
    </row>
    <row r="45" spans="2:51" s="17" customFormat="1" ht="17.25" customHeight="1" x14ac:dyDescent="0.4">
      <c r="B45" s="34" t="s">
        <v>232</v>
      </c>
      <c r="E45" s="32"/>
      <c r="F45" s="32"/>
      <c r="G45" s="32"/>
      <c r="H45" s="32"/>
      <c r="I45" s="32"/>
      <c r="J45" s="32"/>
      <c r="K45" s="32"/>
      <c r="L45" s="32"/>
      <c r="M45" s="32"/>
      <c r="N45" s="32"/>
      <c r="O45" s="32"/>
      <c r="P45" s="32"/>
      <c r="Q45" s="32"/>
      <c r="R45" s="32"/>
      <c r="S45" s="32"/>
      <c r="T45" s="32"/>
      <c r="U45" s="32"/>
      <c r="Y45" s="32"/>
      <c r="Z45" s="32"/>
      <c r="AA45" s="32"/>
      <c r="AB45" s="32"/>
      <c r="AD45" s="32"/>
      <c r="AE45" s="32"/>
      <c r="AF45" s="32"/>
      <c r="AG45" s="32"/>
      <c r="AH45" s="32"/>
      <c r="AI45" s="35"/>
      <c r="AJ45" s="32"/>
      <c r="AK45" s="32"/>
      <c r="AL45" s="32"/>
      <c r="AM45" s="32"/>
      <c r="AN45" s="32"/>
      <c r="AO45" s="32"/>
      <c r="AP45" s="32"/>
      <c r="AQ45" s="32"/>
      <c r="AR45" s="32"/>
      <c r="AS45" s="32"/>
      <c r="AT45" s="32"/>
      <c r="AU45" s="32"/>
      <c r="AV45" s="32"/>
      <c r="AW45" s="32"/>
      <c r="AX45" s="32"/>
      <c r="AY45" s="35"/>
    </row>
    <row r="46" spans="2:51" s="17" customFormat="1" ht="17.25" customHeight="1" x14ac:dyDescent="0.4"/>
    <row r="47" spans="2:51" s="17" customFormat="1" ht="17.25" customHeight="1" x14ac:dyDescent="0.4">
      <c r="B47" s="27" t="s">
        <v>182</v>
      </c>
      <c r="C47" s="27"/>
    </row>
    <row r="48" spans="2:51" s="17" customFormat="1" ht="17.25" customHeight="1" x14ac:dyDescent="0.4">
      <c r="B48" s="27"/>
      <c r="C48" s="27"/>
    </row>
    <row r="49" spans="2:54" s="17" customFormat="1" ht="17.25" customHeight="1" x14ac:dyDescent="0.4">
      <c r="B49" s="27" t="s">
        <v>233</v>
      </c>
      <c r="C49" s="27"/>
    </row>
    <row r="50" spans="2:54" s="17" customFormat="1" ht="17.25" customHeight="1" x14ac:dyDescent="0.4">
      <c r="B50" s="27" t="s">
        <v>110</v>
      </c>
      <c r="C50" s="27"/>
    </row>
    <row r="51" spans="2:54" s="17" customFormat="1" ht="17.25" customHeight="1" x14ac:dyDescent="0.4">
      <c r="B51" s="27"/>
      <c r="C51" s="27"/>
    </row>
    <row r="52" spans="2:54" s="17" customFormat="1" ht="17.25" customHeight="1" x14ac:dyDescent="0.4">
      <c r="B52" s="27" t="s">
        <v>184</v>
      </c>
      <c r="C52" s="27"/>
    </row>
    <row r="53" spans="2:54" s="17" customFormat="1" ht="17.25" customHeight="1" x14ac:dyDescent="0.4">
      <c r="B53" s="27" t="s">
        <v>78</v>
      </c>
      <c r="C53" s="27"/>
    </row>
    <row r="54" spans="2:54" s="17" customFormat="1" ht="17.25" customHeight="1" x14ac:dyDescent="0.4">
      <c r="B54" s="27"/>
      <c r="C54" s="27"/>
    </row>
    <row r="55" spans="2:54" s="17" customFormat="1" ht="17.25" customHeight="1" x14ac:dyDescent="0.4">
      <c r="B55" s="27" t="s">
        <v>185</v>
      </c>
      <c r="C55" s="27"/>
      <c r="D55" s="27"/>
    </row>
    <row r="56" spans="2:54" s="17" customFormat="1" ht="17.25" customHeight="1" x14ac:dyDescent="0.4">
      <c r="B56" s="27"/>
      <c r="C56" s="27"/>
      <c r="D56" s="27"/>
    </row>
    <row r="57" spans="2:54" s="17" customFormat="1" ht="17.25" customHeight="1" x14ac:dyDescent="0.4">
      <c r="B57" s="17" t="s">
        <v>186</v>
      </c>
      <c r="D57" s="27"/>
    </row>
    <row r="58" spans="2:54" s="17" customFormat="1" ht="17.25" customHeight="1" x14ac:dyDescent="0.4">
      <c r="B58" s="17" t="s">
        <v>79</v>
      </c>
      <c r="D58" s="27"/>
    </row>
    <row r="59" spans="2:54" s="17" customFormat="1" ht="17.25" customHeight="1" x14ac:dyDescent="0.4">
      <c r="B59" s="17" t="s">
        <v>111</v>
      </c>
    </row>
    <row r="60" spans="2:54" s="17" customFormat="1" ht="17.25" customHeight="1" x14ac:dyDescent="0.4"/>
    <row r="61" spans="2:54" s="17" customFormat="1" ht="17.25" customHeight="1" x14ac:dyDescent="0.4">
      <c r="B61" s="17" t="s">
        <v>234</v>
      </c>
      <c r="E61" s="204"/>
      <c r="F61" s="204"/>
      <c r="G61" s="204"/>
      <c r="H61" s="204"/>
      <c r="I61" s="204"/>
      <c r="J61" s="204"/>
      <c r="K61" s="204"/>
      <c r="L61" s="282"/>
      <c r="M61" s="17" t="s">
        <v>235</v>
      </c>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row>
    <row r="62" spans="2:54" s="17" customFormat="1" ht="17.25" customHeight="1" x14ac:dyDescent="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row>
    <row r="63" spans="2:54" s="17" customFormat="1" ht="17.25" customHeight="1" x14ac:dyDescent="0.4">
      <c r="B63" s="17" t="s">
        <v>236</v>
      </c>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row>
    <row r="64" spans="2:54" s="17" customFormat="1" ht="17.25" customHeight="1" x14ac:dyDescent="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row>
    <row r="65" spans="2:71" s="17" customFormat="1" ht="17.25" customHeight="1" x14ac:dyDescent="0.4">
      <c r="B65" s="17" t="s">
        <v>237</v>
      </c>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row>
    <row r="66" spans="2:71" s="17" customFormat="1" ht="17.25" customHeight="1" x14ac:dyDescent="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row>
    <row r="67" spans="2:71" s="17" customFormat="1" ht="17.25" customHeight="1" x14ac:dyDescent="0.2">
      <c r="B67" s="17" t="s">
        <v>238</v>
      </c>
      <c r="BL67" s="205"/>
      <c r="BM67" s="206"/>
      <c r="BN67" s="205"/>
      <c r="BO67" s="205"/>
      <c r="BP67" s="205"/>
      <c r="BQ67" s="207"/>
      <c r="BR67" s="208"/>
      <c r="BS67" s="208"/>
    </row>
    <row r="68" spans="2:71" s="17" customFormat="1" ht="17.25" customHeight="1" x14ac:dyDescent="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row>
    <row r="69" spans="2:71" ht="17.25" customHeight="1" x14ac:dyDescent="0.4">
      <c r="B69" s="17" t="s">
        <v>239</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58</vt:i4>
      </vt:variant>
    </vt:vector>
  </HeadingPairs>
  <TitlesOfParts>
    <vt:vector size="91" baseType="lpstr">
      <vt:lpstr>夜間対応型訪問介護</vt:lpstr>
      <vt:lpstr>シフト記号表</vt:lpstr>
      <vt:lpstr>記入方法</vt:lpstr>
      <vt:lpstr>認知症対応型通所</vt:lpstr>
      <vt:lpstr>シフト記号表（勤務時間帯）</vt:lpstr>
      <vt:lpstr>記入方法 (2)</vt:lpstr>
      <vt:lpstr>小多機（1枚用）</vt:lpstr>
      <vt:lpstr>シフト記号表（勤務時間帯） (2)</vt:lpstr>
      <vt:lpstr>記入方法 (3)</vt:lpstr>
      <vt:lpstr>認知症対応型共同生活介護</vt:lpstr>
      <vt:lpstr>シフト記号表（勤務時間帯） (3)</vt:lpstr>
      <vt:lpstr>記入方法 (4)</vt:lpstr>
      <vt:lpstr>特定施設入居者生活介護</vt:lpstr>
      <vt:lpstr>シフト記号表 (2)</vt:lpstr>
      <vt:lpstr>記入方法 (5)</vt:lpstr>
      <vt:lpstr>（従来型）</vt:lpstr>
      <vt:lpstr>シフト記号表 (4)</vt:lpstr>
      <vt:lpstr>（従来型）記入方法</vt:lpstr>
      <vt:lpstr>（ユニット型）</vt:lpstr>
      <vt:lpstr>シフト記号表 (5)</vt:lpstr>
      <vt:lpstr>（ユニット型）記入方法</vt:lpstr>
      <vt:lpstr>定期巡回・随時対応型</vt:lpstr>
      <vt:lpstr>シフト記号表 (3)</vt:lpstr>
      <vt:lpstr>記入方法 (6)</vt:lpstr>
      <vt:lpstr>看多機</vt:lpstr>
      <vt:lpstr>シフト記号表（勤務時間帯） (4)</vt:lpstr>
      <vt:lpstr>記入方法 (7)</vt:lpstr>
      <vt:lpstr>地密通所</vt:lpstr>
      <vt:lpstr>シフト記号表（勤務時間帯） (5)</vt:lpstr>
      <vt:lpstr>記入方法 (8)</vt:lpstr>
      <vt:lpstr>療養通所</vt:lpstr>
      <vt:lpstr>シフト記号表（勤務時間帯） (6)</vt:lpstr>
      <vt:lpstr>記入方法 (9)</vt:lpstr>
      <vt:lpstr>シフト記号表!【記載例】シフト記号</vt:lpstr>
      <vt:lpstr>'シフト記号表 (2)'!【記載例】シフト記号</vt:lpstr>
      <vt:lpstr>'シフト記号表 (3)'!【記載例】シフト記号</vt:lpstr>
      <vt:lpstr>'シフト記号表 (4)'!【記載例】シフト記号</vt:lpstr>
      <vt:lpstr>'シフト記号表 (5)'!【記載例】シフト記号</vt:lpstr>
      <vt:lpstr>'シフト記号表（勤務時間帯）'!【記載例】シフト記号</vt:lpstr>
      <vt:lpstr>'シフト記号表（勤務時間帯） (2)'!【記載例】シフト記号</vt:lpstr>
      <vt:lpstr>'シフト記号表（勤務時間帯） (3)'!【記載例】シフト記号</vt:lpstr>
      <vt:lpstr>'シフト記号表（勤務時間帯） (4)'!【記載例】シフト記号</vt:lpstr>
      <vt:lpstr>'シフト記号表（勤務時間帯） (5)'!【記載例】シフト記号</vt:lpstr>
      <vt:lpstr>'シフト記号表（勤務時間帯） (6)'!【記載例】シフト記号</vt:lpstr>
      <vt:lpstr>シフト記号表!【記載例】シフト記号表</vt:lpstr>
      <vt:lpstr>'シフト記号表 (2)'!【記載例】シフト記号表</vt:lpstr>
      <vt:lpstr>'シフト記号表 (3)'!【記載例】シフト記号表</vt:lpstr>
      <vt:lpstr>'シフト記号表 (4)'!【記載例】シフト記号表</vt:lpstr>
      <vt:lpstr>'シフト記号表 (5)'!【記載例】シフト記号表</vt:lpstr>
      <vt:lpstr>'（ユニット型）'!Print_Area</vt:lpstr>
      <vt:lpstr>'（ユニット型）記入方法'!Print_Area</vt:lpstr>
      <vt:lpstr>'（従来型）'!Print_Area</vt:lpstr>
      <vt:lpstr>'（従来型）記入方法'!Print_Area</vt:lpstr>
      <vt:lpstr>シフト記号表!Print_Area</vt:lpstr>
      <vt:lpstr>'シフト記号表 (2)'!Print_Area</vt:lpstr>
      <vt:lpstr>'シフト記号表 (3)'!Print_Area</vt:lpstr>
      <vt:lpstr>'シフト記号表 (4)'!Print_Area</vt:lpstr>
      <vt:lpstr>'シフト記号表 (5)'!Print_Area</vt:lpstr>
      <vt:lpstr>'シフト記号表（勤務時間帯） (2)'!Print_Area</vt:lpstr>
      <vt:lpstr>'シフト記号表（勤務時間帯） (3)'!Print_Area</vt:lpstr>
      <vt:lpstr>'シフト記号表（勤務時間帯） (4)'!Print_Area</vt:lpstr>
      <vt:lpstr>看多機!Print_Area</vt:lpstr>
      <vt:lpstr>記入方法!Print_Area</vt:lpstr>
      <vt:lpstr>'記入方法 (2)'!Print_Area</vt:lpstr>
      <vt:lpstr>'記入方法 (3)'!Print_Area</vt:lpstr>
      <vt:lpstr>'記入方法 (4)'!Print_Area</vt:lpstr>
      <vt:lpstr>'記入方法 (5)'!Print_Area</vt:lpstr>
      <vt:lpstr>'記入方法 (6)'!Print_Area</vt:lpstr>
      <vt:lpstr>'記入方法 (7)'!Print_Area</vt:lpstr>
      <vt:lpstr>'記入方法 (8)'!Print_Area</vt:lpstr>
      <vt:lpstr>'記入方法 (9)'!Print_Area</vt:lpstr>
      <vt:lpstr>'小多機（1枚用）'!Print_Area</vt:lpstr>
      <vt:lpstr>地密通所!Print_Area</vt:lpstr>
      <vt:lpstr>定期巡回・随時対応型!Print_Area</vt:lpstr>
      <vt:lpstr>特定施設入居者生活介護!Print_Area</vt:lpstr>
      <vt:lpstr>認知症対応型共同生活介護!Print_Area</vt:lpstr>
      <vt:lpstr>認知症対応型通所!Print_Area</vt:lpstr>
      <vt:lpstr>夜間対応型訪問介護!Print_Area</vt:lpstr>
      <vt:lpstr>療養通所!Print_Area</vt:lpstr>
      <vt:lpstr>'（ユニット型）'!Print_Titles</vt:lpstr>
      <vt:lpstr>'（従来型）'!Print_Titles</vt:lpstr>
      <vt:lpstr>看多機!Print_Titles</vt:lpstr>
      <vt:lpstr>'小多機（1枚用）'!Print_Titles</vt:lpstr>
      <vt:lpstr>地密通所!Print_Titles</vt:lpstr>
      <vt:lpstr>定期巡回・随時対応型!Print_Titles</vt:lpstr>
      <vt:lpstr>特定施設入居者生活介護!Print_Titles</vt:lpstr>
      <vt:lpstr>認知症対応型共同生活介護!Print_Titles</vt:lpstr>
      <vt:lpstr>認知症対応型通所!Print_Titles</vt:lpstr>
      <vt:lpstr>夜間対応型訪問介護!Print_Titles</vt:lpstr>
      <vt:lpstr>療養通所!Print_Titles</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小松　諒司</cp:lastModifiedBy>
  <cp:lastPrinted>2023-12-25T05:50:25Z</cp:lastPrinted>
  <dcterms:created xsi:type="dcterms:W3CDTF">2020-01-28T01:12:50Z</dcterms:created>
  <dcterms:modified xsi:type="dcterms:W3CDTF">2024-03-28T10:48:42Z</dcterms:modified>
</cp:coreProperties>
</file>